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usps365-my.sharepoint.com/personal/geriann_wakely_usps_gov/Documents/Documents/.PAVE Presort Accuracy &amp; Validation Evaluation/PAVE - Certified Product List/PAVE - PostalPro - Vender List/"/>
    </mc:Choice>
  </mc:AlternateContent>
  <xr:revisionPtr revIDLastSave="84" documentId="8_{1CF698F3-70FC-4A5B-9AC1-B99F3235BCE0}" xr6:coauthVersionLast="47" xr6:coauthVersionMax="47" xr10:uidLastSave="{2BCE6CA7-043C-4372-AC78-CAD2A0B09FB1}"/>
  <bookViews>
    <workbookView xWindow="-28920" yWindow="-120" windowWidth="29040" windowHeight="15840" xr2:uid="{00000000-000D-0000-FFFF-FFFF00000000}"/>
  </bookViews>
  <sheets>
    <sheet name="PAVE_CPL_01092022" sheetId="1" r:id="rId1"/>
    <sheet name="Sheet2" sheetId="2" r:id="rId2"/>
    <sheet name="Sheet3" sheetId="3" r:id="rId3"/>
  </sheets>
  <definedNames>
    <definedName name="_xlnm.Print_Area" localSheetId="0">PAVE_CPL_01092022!$C$2:$F$3799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27" i="1" l="1"/>
  <c r="D2128" i="1"/>
  <c r="F2130" i="1"/>
  <c r="G2211" i="1"/>
  <c r="J2137" i="1" a="1"/>
  <c r="J2137" i="1" s="1"/>
  <c r="J2138" i="1"/>
  <c r="C2138" i="1" s="1"/>
  <c r="K2194" i="1"/>
  <c r="J2194" i="1"/>
  <c r="I2194" i="1"/>
  <c r="K2193" i="1"/>
  <c r="J2193" i="1"/>
  <c r="I2193" i="1"/>
  <c r="K2192" i="1"/>
  <c r="F2192" i="1" s="1"/>
  <c r="J2192" i="1"/>
  <c r="E2192" i="1" s="1"/>
  <c r="I2192" i="1"/>
  <c r="D2192" i="1"/>
  <c r="F2191" i="1"/>
  <c r="E2191" i="1"/>
  <c r="D2191" i="1"/>
  <c r="K2188" i="1"/>
  <c r="J2188" i="1"/>
  <c r="I2188" i="1"/>
  <c r="D2188" i="1" s="1"/>
  <c r="E2188" i="1"/>
  <c r="F2187" i="1"/>
  <c r="E2187" i="1"/>
  <c r="D2187" i="1"/>
  <c r="F2184" i="1"/>
  <c r="E2184" i="1"/>
  <c r="D2184" i="1"/>
  <c r="K2181" i="1"/>
  <c r="J2181" i="1"/>
  <c r="I2181" i="1"/>
  <c r="K2180" i="1"/>
  <c r="J2180" i="1"/>
  <c r="I2180" i="1"/>
  <c r="D2180" i="1" s="1"/>
  <c r="F2179" i="1"/>
  <c r="E2179" i="1"/>
  <c r="D2179" i="1"/>
  <c r="K2176" i="1"/>
  <c r="J2176" i="1"/>
  <c r="I2176" i="1"/>
  <c r="K2175" i="1"/>
  <c r="F2175" i="1" s="1"/>
  <c r="J2175" i="1"/>
  <c r="E2175" i="1" s="1"/>
  <c r="I2175" i="1"/>
  <c r="D2175" i="1" s="1"/>
  <c r="K2174" i="1"/>
  <c r="F2174" i="1" s="1"/>
  <c r="J2174" i="1"/>
  <c r="I2174" i="1"/>
  <c r="E2174" i="1"/>
  <c r="D2174" i="1"/>
  <c r="K2173" i="1"/>
  <c r="J2173" i="1"/>
  <c r="E2173" i="1" s="1"/>
  <c r="I2173" i="1"/>
  <c r="D2173" i="1" s="1"/>
  <c r="F2173" i="1"/>
  <c r="F2172" i="1"/>
  <c r="E2172" i="1"/>
  <c r="D2172" i="1"/>
  <c r="K2169" i="1"/>
  <c r="J2169" i="1"/>
  <c r="I2169" i="1"/>
  <c r="K2168" i="1"/>
  <c r="J2168" i="1"/>
  <c r="I2168" i="1"/>
  <c r="D2168" i="1" s="1"/>
  <c r="E2168" i="1"/>
  <c r="K2167" i="1"/>
  <c r="F2167" i="1" s="1"/>
  <c r="J2167" i="1"/>
  <c r="I2167" i="1"/>
  <c r="D2167" i="1" s="1"/>
  <c r="E2167" i="1"/>
  <c r="F2166" i="1"/>
  <c r="E2166" i="1"/>
  <c r="D2166" i="1"/>
  <c r="D2163" i="1"/>
  <c r="D2162" i="1"/>
  <c r="D2161" i="1"/>
  <c r="F2160" i="1"/>
  <c r="D2160" i="1"/>
  <c r="F2159" i="1"/>
  <c r="E2159" i="1"/>
  <c r="D2159" i="1"/>
  <c r="F2158" i="1"/>
  <c r="E2158" i="1"/>
  <c r="D2158" i="1"/>
  <c r="F2157" i="1"/>
  <c r="E2157" i="1"/>
  <c r="D2157" i="1"/>
  <c r="F2156" i="1"/>
  <c r="E2156" i="1"/>
  <c r="D2156" i="1"/>
  <c r="F2155" i="1"/>
  <c r="E2155" i="1"/>
  <c r="D2155" i="1"/>
  <c r="F2154" i="1"/>
  <c r="E2154" i="1"/>
  <c r="D2154" i="1"/>
  <c r="F2153" i="1"/>
  <c r="E2153" i="1"/>
  <c r="D2153" i="1"/>
  <c r="F2152" i="1"/>
  <c r="E2152" i="1"/>
  <c r="D2152" i="1"/>
  <c r="F2151" i="1"/>
  <c r="E2151" i="1"/>
  <c r="D2151" i="1"/>
  <c r="F2150" i="1"/>
  <c r="E2150" i="1"/>
  <c r="D2150" i="1"/>
  <c r="F2149" i="1"/>
  <c r="E2149" i="1"/>
  <c r="D2149" i="1"/>
  <c r="F2148" i="1"/>
  <c r="E2148" i="1"/>
  <c r="D2148" i="1"/>
  <c r="F2147" i="1"/>
  <c r="E2147" i="1"/>
  <c r="D2147" i="1"/>
  <c r="J2144" i="1"/>
  <c r="C2144" i="1" s="1"/>
  <c r="J2143" i="1"/>
  <c r="C2143" i="1" s="1"/>
  <c r="J2142" i="1"/>
  <c r="C2142" i="1" s="1"/>
  <c r="J2141" i="1"/>
  <c r="C2141" i="1" s="1"/>
  <c r="J2140" i="1"/>
  <c r="C2140" i="1" s="1"/>
  <c r="J2139" i="1"/>
  <c r="C2139" i="1"/>
  <c r="J2136" i="1"/>
  <c r="C2136" i="1" s="1"/>
  <c r="J3126" i="1"/>
  <c r="C3126" i="1" s="1"/>
  <c r="J3201" i="1"/>
  <c r="C3201" i="1" s="1"/>
  <c r="J3276" i="1"/>
  <c r="C3276" i="1" s="1"/>
  <c r="J3051" i="1" a="1"/>
  <c r="J3051" i="1" s="1"/>
  <c r="J1908" i="1"/>
  <c r="C1908" i="1" s="1"/>
  <c r="J1833" i="1"/>
  <c r="C1833" i="1" s="1"/>
  <c r="J1758" i="1"/>
  <c r="C1758" i="1" s="1"/>
  <c r="J1683" i="1"/>
  <c r="C1683" i="1" s="1"/>
  <c r="J1608" i="1"/>
  <c r="C1608" i="1" s="1"/>
  <c r="J1533" i="1"/>
  <c r="C1533" i="1" s="1"/>
  <c r="J1458" i="1"/>
  <c r="C1458" i="1" s="1"/>
  <c r="J1383" i="1"/>
  <c r="C1383" i="1" s="1"/>
  <c r="J1308" i="1"/>
  <c r="C1308" i="1" s="1"/>
  <c r="J1233" i="1"/>
  <c r="C1233" i="1" s="1"/>
  <c r="J1158" i="1"/>
  <c r="C1158" i="1" s="1"/>
  <c r="J1157" i="1"/>
  <c r="C1157" i="1" s="1"/>
  <c r="J1232" i="1"/>
  <c r="C1232" i="1" s="1"/>
  <c r="J1307" i="1"/>
  <c r="C1307" i="1" s="1"/>
  <c r="J1382" i="1"/>
  <c r="C1382" i="1" s="1"/>
  <c r="J1457" i="1"/>
  <c r="C1457" i="1" s="1"/>
  <c r="J1532" i="1"/>
  <c r="C1532" i="1" s="1"/>
  <c r="J1607" i="1"/>
  <c r="C1607" i="1" s="1"/>
  <c r="J1682" i="1"/>
  <c r="C1682" i="1" s="1"/>
  <c r="J1757" i="1"/>
  <c r="C1757" i="1" s="1"/>
  <c r="J1832" i="1"/>
  <c r="C1832" i="1" s="1"/>
  <c r="J1907" i="1" a="1"/>
  <c r="J1907" i="1" s="1"/>
  <c r="J1906" i="1"/>
  <c r="C1906" i="1" s="1"/>
  <c r="J1831" i="1"/>
  <c r="C1831" i="1" s="1"/>
  <c r="J1756" i="1"/>
  <c r="C1756" i="1" s="1"/>
  <c r="J1681" i="1"/>
  <c r="C1681" i="1" s="1"/>
  <c r="J1606" i="1"/>
  <c r="C1606" i="1" s="1"/>
  <c r="J1531" i="1"/>
  <c r="C1531" i="1" s="1"/>
  <c r="J1456" i="1"/>
  <c r="C1456" i="1" s="1"/>
  <c r="J1381" i="1" a="1"/>
  <c r="J1381" i="1" s="1"/>
  <c r="J1306" i="1"/>
  <c r="C1306" i="1" s="1"/>
  <c r="J1231" i="1"/>
  <c r="C1231" i="1" s="1"/>
  <c r="J1156" i="1"/>
  <c r="C1156" i="1" s="1"/>
  <c r="J1155" i="1"/>
  <c r="C1155" i="1" s="1"/>
  <c r="J1230" i="1"/>
  <c r="C1230" i="1" s="1"/>
  <c r="J1305" i="1"/>
  <c r="C1305" i="1" s="1"/>
  <c r="J1380" i="1"/>
  <c r="C1380" i="1" s="1"/>
  <c r="J1455" i="1"/>
  <c r="C1455" i="1" s="1"/>
  <c r="J1530" i="1"/>
  <c r="C1530" i="1" s="1"/>
  <c r="J1605" i="1"/>
  <c r="C1605" i="1" s="1"/>
  <c r="J1680" i="1"/>
  <c r="C1680" i="1" s="1"/>
  <c r="J1755" i="1"/>
  <c r="C1755" i="1" s="1"/>
  <c r="J1830" i="1" a="1"/>
  <c r="J1830" i="1" s="1"/>
  <c r="J1905" i="1"/>
  <c r="C1905" i="1" s="1"/>
  <c r="J1904" i="1"/>
  <c r="C1904" i="1" s="1"/>
  <c r="J1679" i="1"/>
  <c r="C1679" i="1" s="1"/>
  <c r="J1604" i="1"/>
  <c r="C1604" i="1" s="1"/>
  <c r="J1529" i="1"/>
  <c r="C1529" i="1" s="1"/>
  <c r="J1454" i="1"/>
  <c r="C1454" i="1" s="1"/>
  <c r="J1379" i="1"/>
  <c r="C1379" i="1" s="1"/>
  <c r="J1304" i="1"/>
  <c r="C1304" i="1" s="1"/>
  <c r="J1229" i="1"/>
  <c r="C1229" i="1" s="1"/>
  <c r="J1154" i="1"/>
  <c r="C1154" i="1" s="1"/>
  <c r="J1754" i="1"/>
  <c r="C1754" i="1" s="1"/>
  <c r="J1829" i="1"/>
  <c r="C1829" i="1" s="1"/>
  <c r="J1828" i="1"/>
  <c r="C1828" i="1" s="1"/>
  <c r="J1378" i="1"/>
  <c r="C1378" i="1" s="1"/>
  <c r="F3787" i="1"/>
  <c r="F3711" i="1"/>
  <c r="F3646" i="1"/>
  <c r="F3565" i="1"/>
  <c r="F3475" i="1"/>
  <c r="D3416" i="1"/>
  <c r="F3418" i="1"/>
  <c r="F3331" i="1"/>
  <c r="F3249" i="1"/>
  <c r="F3174" i="1"/>
  <c r="F3106" i="1"/>
  <c r="F3043" i="1"/>
  <c r="F2968" i="1"/>
  <c r="F2887" i="1"/>
  <c r="F2797" i="1"/>
  <c r="F2740" i="1"/>
  <c r="F2664" i="1"/>
  <c r="F2588" i="1"/>
  <c r="F2512" i="1"/>
  <c r="F2436" i="1"/>
  <c r="F2360" i="1"/>
  <c r="F2285" i="1"/>
  <c r="F2199" i="1"/>
  <c r="F2046" i="1"/>
  <c r="F1970" i="1"/>
  <c r="F1895" i="1"/>
  <c r="F1815" i="1"/>
  <c r="F1745" i="1"/>
  <c r="F1670" i="1"/>
  <c r="F1595" i="1"/>
  <c r="F1520" i="1"/>
  <c r="F1436" i="1"/>
  <c r="F1370" i="1"/>
  <c r="F1295" i="1"/>
  <c r="F1220" i="1"/>
  <c r="F1139" i="1"/>
  <c r="F1064" i="1"/>
  <c r="F983" i="1"/>
  <c r="F907" i="1"/>
  <c r="F831" i="1"/>
  <c r="F760" i="1"/>
  <c r="F673" i="1"/>
  <c r="F603" i="1"/>
  <c r="F527" i="1"/>
  <c r="F456" i="1"/>
  <c r="F380" i="1"/>
  <c r="F293" i="1"/>
  <c r="F228" i="1"/>
  <c r="G837" i="1"/>
  <c r="G1746" i="1"/>
  <c r="D1743" i="1"/>
  <c r="F1742" i="1"/>
  <c r="K1740" i="1"/>
  <c r="J1740" i="1"/>
  <c r="I1740" i="1"/>
  <c r="D1740" i="1" s="1"/>
  <c r="K1739" i="1"/>
  <c r="F1739" i="1" s="1"/>
  <c r="J1739" i="1"/>
  <c r="E1739" i="1" s="1"/>
  <c r="I1739" i="1"/>
  <c r="D1739" i="1" s="1"/>
  <c r="K1738" i="1"/>
  <c r="F1738" i="1" s="1"/>
  <c r="J1738" i="1"/>
  <c r="E1738" i="1" s="1"/>
  <c r="I1738" i="1"/>
  <c r="D1738" i="1" s="1"/>
  <c r="F1737" i="1"/>
  <c r="E1737" i="1"/>
  <c r="D1737" i="1"/>
  <c r="K1734" i="1"/>
  <c r="J1734" i="1"/>
  <c r="I1734" i="1"/>
  <c r="D1734" i="1" s="1"/>
  <c r="F1733" i="1"/>
  <c r="E1733" i="1"/>
  <c r="D1733" i="1"/>
  <c r="F1730" i="1"/>
  <c r="E1730" i="1"/>
  <c r="D1730" i="1"/>
  <c r="K1727" i="1"/>
  <c r="J1727" i="1"/>
  <c r="I1727" i="1"/>
  <c r="K1726" i="1"/>
  <c r="F1726" i="1" s="1"/>
  <c r="J1726" i="1"/>
  <c r="E1726" i="1" s="1"/>
  <c r="I1726" i="1"/>
  <c r="D1726" i="1" s="1"/>
  <c r="K1725" i="1"/>
  <c r="F1725" i="1" s="1"/>
  <c r="J1725" i="1"/>
  <c r="E1725" i="1" s="1"/>
  <c r="I1725" i="1"/>
  <c r="D1725" i="1" s="1"/>
  <c r="F1724" i="1"/>
  <c r="E1724" i="1"/>
  <c r="D1724" i="1"/>
  <c r="K1721" i="1"/>
  <c r="J1721" i="1"/>
  <c r="I1721" i="1"/>
  <c r="K1720" i="1"/>
  <c r="J1720" i="1"/>
  <c r="I1720" i="1"/>
  <c r="D1720" i="1" s="1"/>
  <c r="F1719" i="1"/>
  <c r="E1719" i="1"/>
  <c r="D1719" i="1"/>
  <c r="K1716" i="1"/>
  <c r="J1716" i="1"/>
  <c r="I1716" i="1"/>
  <c r="K1715" i="1"/>
  <c r="F1715" i="1" s="1"/>
  <c r="J1715" i="1"/>
  <c r="E1715" i="1" s="1"/>
  <c r="I1715" i="1"/>
  <c r="D1715" i="1" s="1"/>
  <c r="K1714" i="1"/>
  <c r="F1714" i="1" s="1"/>
  <c r="J1714" i="1"/>
  <c r="E1714" i="1" s="1"/>
  <c r="I1714" i="1"/>
  <c r="D1714" i="1" s="1"/>
  <c r="K1713" i="1"/>
  <c r="F1713" i="1" s="1"/>
  <c r="J1713" i="1"/>
  <c r="E1713" i="1" s="1"/>
  <c r="I1713" i="1"/>
  <c r="D1713" i="1" s="1"/>
  <c r="F1712" i="1"/>
  <c r="E1712" i="1"/>
  <c r="D1712" i="1"/>
  <c r="K1709" i="1"/>
  <c r="J1709" i="1"/>
  <c r="I1709" i="1"/>
  <c r="D1709" i="1" s="1"/>
  <c r="K1708" i="1"/>
  <c r="F1708" i="1" s="1"/>
  <c r="J1708" i="1"/>
  <c r="E1708" i="1" s="1"/>
  <c r="I1708" i="1"/>
  <c r="D1708" i="1" s="1"/>
  <c r="K1707" i="1"/>
  <c r="F1707" i="1" s="1"/>
  <c r="J1707" i="1"/>
  <c r="E1707" i="1" s="1"/>
  <c r="I1707" i="1"/>
  <c r="D1707" i="1" s="1"/>
  <c r="F1706" i="1"/>
  <c r="E1706" i="1"/>
  <c r="D1706" i="1"/>
  <c r="D1703" i="1"/>
  <c r="D1702" i="1"/>
  <c r="D1701" i="1"/>
  <c r="F1700" i="1"/>
  <c r="D1700" i="1"/>
  <c r="F1699" i="1"/>
  <c r="E1699" i="1"/>
  <c r="D1699" i="1"/>
  <c r="F1698" i="1"/>
  <c r="E1698" i="1"/>
  <c r="D1698" i="1"/>
  <c r="F1697" i="1"/>
  <c r="E1697" i="1"/>
  <c r="D1697" i="1"/>
  <c r="F1696" i="1"/>
  <c r="E1696" i="1"/>
  <c r="D1696" i="1"/>
  <c r="F1695" i="1"/>
  <c r="E1695" i="1"/>
  <c r="D1695" i="1"/>
  <c r="F1694" i="1"/>
  <c r="E1694" i="1"/>
  <c r="D1694" i="1"/>
  <c r="F1693" i="1"/>
  <c r="E1693" i="1"/>
  <c r="D1693" i="1"/>
  <c r="F1692" i="1"/>
  <c r="E1692" i="1"/>
  <c r="D1692" i="1"/>
  <c r="F1691" i="1"/>
  <c r="E1691" i="1"/>
  <c r="D1691" i="1"/>
  <c r="F1690" i="1"/>
  <c r="E1690" i="1"/>
  <c r="D1690" i="1"/>
  <c r="F1689" i="1"/>
  <c r="E1689" i="1"/>
  <c r="D1689" i="1"/>
  <c r="F1688" i="1"/>
  <c r="E1688" i="1"/>
  <c r="D1688" i="1"/>
  <c r="F1687" i="1"/>
  <c r="E1687" i="1"/>
  <c r="D1687" i="1"/>
  <c r="J1684" i="1"/>
  <c r="C1684" i="1" s="1"/>
  <c r="J1678" i="1"/>
  <c r="C1678" i="1" s="1"/>
  <c r="J1677" i="1"/>
  <c r="C1677" i="1" s="1"/>
  <c r="J1676" i="1"/>
  <c r="C1676" i="1" s="1"/>
  <c r="G3419" i="1" l="1"/>
  <c r="F3415" i="1"/>
  <c r="K3413" i="1"/>
  <c r="J3413" i="1"/>
  <c r="I3413" i="1"/>
  <c r="K3412" i="1"/>
  <c r="J3412" i="1"/>
  <c r="I3412" i="1"/>
  <c r="K3411" i="1"/>
  <c r="F3411" i="1" s="1"/>
  <c r="J3411" i="1"/>
  <c r="E3411" i="1" s="1"/>
  <c r="I3411" i="1"/>
  <c r="D3411" i="1" s="1"/>
  <c r="F3410" i="1"/>
  <c r="E3410" i="1"/>
  <c r="D3410" i="1"/>
  <c r="K3407" i="1"/>
  <c r="J3407" i="1"/>
  <c r="E3407" i="1" s="1"/>
  <c r="I3407" i="1"/>
  <c r="D3407" i="1" s="1"/>
  <c r="F3406" i="1"/>
  <c r="E3406" i="1"/>
  <c r="D3406" i="1"/>
  <c r="F3403" i="1"/>
  <c r="E3403" i="1"/>
  <c r="D3403" i="1"/>
  <c r="K3400" i="1"/>
  <c r="J3400" i="1"/>
  <c r="I3400" i="1"/>
  <c r="K3399" i="1"/>
  <c r="J3399" i="1"/>
  <c r="E3399" i="1" s="1"/>
  <c r="I3399" i="1"/>
  <c r="D3399" i="1" s="1"/>
  <c r="K3398" i="1"/>
  <c r="F3398" i="1" s="1"/>
  <c r="J3398" i="1"/>
  <c r="E3398" i="1" s="1"/>
  <c r="I3398" i="1"/>
  <c r="D3398" i="1" s="1"/>
  <c r="F3397" i="1"/>
  <c r="E3397" i="1"/>
  <c r="D3397" i="1"/>
  <c r="K3394" i="1"/>
  <c r="J3394" i="1"/>
  <c r="I3394" i="1"/>
  <c r="K3393" i="1"/>
  <c r="F3393" i="1" s="1"/>
  <c r="J3393" i="1"/>
  <c r="E3393" i="1" s="1"/>
  <c r="I3393" i="1"/>
  <c r="D3393" i="1" s="1"/>
  <c r="F3392" i="1"/>
  <c r="E3392" i="1"/>
  <c r="D3392" i="1"/>
  <c r="K3389" i="1"/>
  <c r="J3389" i="1"/>
  <c r="I3389" i="1"/>
  <c r="D3389" i="1" s="1"/>
  <c r="K3388" i="1"/>
  <c r="F3388" i="1" s="1"/>
  <c r="J3388" i="1"/>
  <c r="E3388" i="1" s="1"/>
  <c r="I3388" i="1"/>
  <c r="D3388" i="1" s="1"/>
  <c r="K3387" i="1"/>
  <c r="F3387" i="1" s="1"/>
  <c r="J3387" i="1"/>
  <c r="E3387" i="1" s="1"/>
  <c r="I3387" i="1"/>
  <c r="D3387" i="1" s="1"/>
  <c r="K3386" i="1"/>
  <c r="F3386" i="1" s="1"/>
  <c r="J3386" i="1"/>
  <c r="E3386" i="1" s="1"/>
  <c r="I3386" i="1"/>
  <c r="D3386" i="1" s="1"/>
  <c r="F3385" i="1"/>
  <c r="E3385" i="1"/>
  <c r="D3385" i="1"/>
  <c r="K3382" i="1"/>
  <c r="J3382" i="1"/>
  <c r="E3382" i="1" s="1"/>
  <c r="I3382" i="1"/>
  <c r="D3382" i="1" s="1"/>
  <c r="K3381" i="1"/>
  <c r="F3381" i="1" s="1"/>
  <c r="J3381" i="1"/>
  <c r="E3381" i="1" s="1"/>
  <c r="I3381" i="1"/>
  <c r="D3381" i="1" s="1"/>
  <c r="K3380" i="1"/>
  <c r="F3380" i="1" s="1"/>
  <c r="J3380" i="1"/>
  <c r="E3380" i="1" s="1"/>
  <c r="I3380" i="1"/>
  <c r="D3380" i="1" s="1"/>
  <c r="F3379" i="1"/>
  <c r="E3379" i="1"/>
  <c r="D3379" i="1"/>
  <c r="D3376" i="1"/>
  <c r="D3375" i="1"/>
  <c r="D3374" i="1"/>
  <c r="F3373" i="1"/>
  <c r="D3373" i="1"/>
  <c r="F3372" i="1"/>
  <c r="E3372" i="1"/>
  <c r="D3372" i="1"/>
  <c r="F3371" i="1"/>
  <c r="E3371" i="1"/>
  <c r="D3371" i="1"/>
  <c r="F3370" i="1"/>
  <c r="E3370" i="1"/>
  <c r="D3370" i="1"/>
  <c r="F3369" i="1"/>
  <c r="E3369" i="1"/>
  <c r="D3369" i="1"/>
  <c r="F3368" i="1"/>
  <c r="E3368" i="1"/>
  <c r="D3368" i="1"/>
  <c r="F3367" i="1"/>
  <c r="E3367" i="1"/>
  <c r="D3367" i="1"/>
  <c r="F3366" i="1"/>
  <c r="E3366" i="1"/>
  <c r="D3366" i="1"/>
  <c r="F3365" i="1"/>
  <c r="E3365" i="1"/>
  <c r="D3365" i="1"/>
  <c r="F3364" i="1"/>
  <c r="E3364" i="1"/>
  <c r="D3364" i="1"/>
  <c r="F3363" i="1"/>
  <c r="E3363" i="1"/>
  <c r="D3363" i="1"/>
  <c r="F3362" i="1"/>
  <c r="E3362" i="1"/>
  <c r="D3362" i="1"/>
  <c r="F3361" i="1"/>
  <c r="E3361" i="1"/>
  <c r="D3361" i="1"/>
  <c r="F3360" i="1"/>
  <c r="E3360" i="1"/>
  <c r="D3360" i="1"/>
  <c r="J3357" i="1"/>
  <c r="C3357" i="1" s="1"/>
  <c r="J3356" i="1"/>
  <c r="C3356" i="1" s="1"/>
  <c r="J3355" i="1"/>
  <c r="C3355" i="1" s="1"/>
  <c r="J3354" i="1"/>
  <c r="C3354" i="1" s="1"/>
  <c r="J3353" i="1"/>
  <c r="C3353" i="1" s="1"/>
  <c r="J3352" i="1"/>
  <c r="C3352" i="1" s="1"/>
  <c r="J3351" i="1"/>
  <c r="C3351" i="1" s="1"/>
  <c r="J3350" i="1"/>
  <c r="C3350" i="1" s="1"/>
  <c r="J3349" i="1"/>
  <c r="C3349" i="1" s="1"/>
  <c r="J2727" i="1" l="1"/>
  <c r="E2727" i="1" s="1"/>
  <c r="K2727" i="1"/>
  <c r="F2727" i="1" s="1"/>
  <c r="I2727" i="1"/>
  <c r="D2727" i="1" s="1"/>
  <c r="F2656" i="1"/>
  <c r="F2726" i="1"/>
  <c r="E2726" i="1"/>
  <c r="D2726" i="1"/>
  <c r="F2722" i="1"/>
  <c r="E2722" i="1"/>
  <c r="D2722" i="1"/>
  <c r="D2718" i="1"/>
  <c r="E2718" i="1"/>
  <c r="F2718" i="1"/>
  <c r="G2741" i="1"/>
  <c r="D2738" i="1"/>
  <c r="F2737" i="1"/>
  <c r="K2716" i="1"/>
  <c r="J2716" i="1"/>
  <c r="I2716" i="1"/>
  <c r="K2715" i="1"/>
  <c r="J2715" i="1"/>
  <c r="I2715" i="1"/>
  <c r="F2714" i="1"/>
  <c r="E2714" i="1"/>
  <c r="D2714" i="1"/>
  <c r="K2711" i="1"/>
  <c r="J2711" i="1"/>
  <c r="I2711" i="1"/>
  <c r="K2710" i="1"/>
  <c r="F2710" i="1" s="1"/>
  <c r="J2710" i="1"/>
  <c r="E2710" i="1" s="1"/>
  <c r="I2710" i="1"/>
  <c r="D2710" i="1" s="1"/>
  <c r="K2709" i="1"/>
  <c r="F2709" i="1" s="1"/>
  <c r="J2709" i="1"/>
  <c r="E2709" i="1" s="1"/>
  <c r="I2709" i="1"/>
  <c r="D2709" i="1" s="1"/>
  <c r="K2708" i="1"/>
  <c r="F2708" i="1" s="1"/>
  <c r="J2708" i="1"/>
  <c r="E2708" i="1" s="1"/>
  <c r="I2708" i="1"/>
  <c r="D2708" i="1" s="1"/>
  <c r="F2707" i="1"/>
  <c r="E2707" i="1"/>
  <c r="D2707" i="1"/>
  <c r="K2704" i="1"/>
  <c r="J2704" i="1"/>
  <c r="I2704" i="1"/>
  <c r="D2704" i="1" s="1"/>
  <c r="K2703" i="1"/>
  <c r="F2703" i="1" s="1"/>
  <c r="J2703" i="1"/>
  <c r="E2703" i="1" s="1"/>
  <c r="I2703" i="1"/>
  <c r="D2703" i="1" s="1"/>
  <c r="K2702" i="1"/>
  <c r="F2702" i="1" s="1"/>
  <c r="J2702" i="1"/>
  <c r="E2702" i="1" s="1"/>
  <c r="I2702" i="1"/>
  <c r="D2702" i="1" s="1"/>
  <c r="F2701" i="1"/>
  <c r="E2701" i="1"/>
  <c r="D2701" i="1"/>
  <c r="D2698" i="1"/>
  <c r="D2697" i="1"/>
  <c r="D2696" i="1"/>
  <c r="F2695" i="1"/>
  <c r="D2695" i="1"/>
  <c r="F2694" i="1"/>
  <c r="E2694" i="1"/>
  <c r="D2694" i="1"/>
  <c r="F2693" i="1"/>
  <c r="E2693" i="1"/>
  <c r="D2693" i="1"/>
  <c r="F2692" i="1"/>
  <c r="E2692" i="1"/>
  <c r="D2692" i="1"/>
  <c r="F2691" i="1"/>
  <c r="E2691" i="1"/>
  <c r="D2691" i="1"/>
  <c r="F2690" i="1"/>
  <c r="E2690" i="1"/>
  <c r="D2690" i="1"/>
  <c r="F2689" i="1"/>
  <c r="E2689" i="1"/>
  <c r="D2689" i="1"/>
  <c r="F2688" i="1"/>
  <c r="E2688" i="1"/>
  <c r="D2688" i="1"/>
  <c r="F2687" i="1"/>
  <c r="E2687" i="1"/>
  <c r="D2687" i="1"/>
  <c r="F2686" i="1"/>
  <c r="E2686" i="1"/>
  <c r="D2686" i="1"/>
  <c r="F2685" i="1"/>
  <c r="E2685" i="1"/>
  <c r="D2685" i="1"/>
  <c r="F2684" i="1"/>
  <c r="E2684" i="1"/>
  <c r="D2684" i="1"/>
  <c r="F2683" i="1"/>
  <c r="E2683" i="1"/>
  <c r="D2683" i="1"/>
  <c r="F2682" i="1"/>
  <c r="E2682" i="1"/>
  <c r="D2682" i="1"/>
  <c r="J2679" i="1"/>
  <c r="C2679" i="1" s="1"/>
  <c r="J2678" i="1"/>
  <c r="C2678" i="1" s="1"/>
  <c r="J2677" i="1"/>
  <c r="C2677" i="1" s="1"/>
  <c r="J2676" i="1"/>
  <c r="C2676" i="1" s="1"/>
  <c r="J2675" i="1"/>
  <c r="C2675" i="1" s="1"/>
  <c r="J2674" i="1"/>
  <c r="C2674" i="1" s="1"/>
  <c r="J2673" i="1"/>
  <c r="C2673" i="1" s="1"/>
  <c r="J2672" i="1"/>
  <c r="C2672" i="1" s="1"/>
  <c r="J2671" i="1"/>
  <c r="C2671" i="1" s="1"/>
  <c r="J2670" i="1"/>
  <c r="C2670" i="1" s="1"/>
  <c r="G2665" i="1"/>
  <c r="D2662" i="1"/>
  <c r="F2661" i="1"/>
  <c r="K2659" i="1"/>
  <c r="J2659" i="1"/>
  <c r="I2659" i="1"/>
  <c r="K2658" i="1"/>
  <c r="J2658" i="1"/>
  <c r="I2658" i="1"/>
  <c r="K2657" i="1"/>
  <c r="F2657" i="1" s="1"/>
  <c r="J2657" i="1"/>
  <c r="E2657" i="1" s="1"/>
  <c r="I2657" i="1"/>
  <c r="D2657" i="1" s="1"/>
  <c r="E2656" i="1"/>
  <c r="D2656" i="1"/>
  <c r="K2653" i="1"/>
  <c r="J2653" i="1"/>
  <c r="I2653" i="1"/>
  <c r="F2652" i="1"/>
  <c r="E2652" i="1"/>
  <c r="D2652" i="1"/>
  <c r="F2649" i="1"/>
  <c r="E2649" i="1"/>
  <c r="D2649" i="1"/>
  <c r="K2646" i="1"/>
  <c r="J2646" i="1"/>
  <c r="I2646" i="1"/>
  <c r="K2645" i="1"/>
  <c r="J2645" i="1"/>
  <c r="I2645" i="1"/>
  <c r="K2644" i="1"/>
  <c r="F2644" i="1" s="1"/>
  <c r="J2644" i="1"/>
  <c r="E2644" i="1" s="1"/>
  <c r="I2644" i="1"/>
  <c r="D2644" i="1" s="1"/>
  <c r="F2643" i="1"/>
  <c r="E2643" i="1"/>
  <c r="D2643" i="1"/>
  <c r="K2640" i="1"/>
  <c r="J2640" i="1"/>
  <c r="I2640" i="1"/>
  <c r="K2639" i="1"/>
  <c r="J2639" i="1"/>
  <c r="I2639" i="1"/>
  <c r="F2638" i="1"/>
  <c r="E2638" i="1"/>
  <c r="D2638" i="1"/>
  <c r="K2635" i="1"/>
  <c r="J2635" i="1"/>
  <c r="I2635" i="1"/>
  <c r="K2634" i="1"/>
  <c r="F2634" i="1" s="1"/>
  <c r="J2634" i="1"/>
  <c r="E2634" i="1" s="1"/>
  <c r="I2634" i="1"/>
  <c r="D2634" i="1" s="1"/>
  <c r="K2633" i="1"/>
  <c r="F2633" i="1" s="1"/>
  <c r="J2633" i="1"/>
  <c r="E2633" i="1" s="1"/>
  <c r="I2633" i="1"/>
  <c r="D2633" i="1" s="1"/>
  <c r="K2632" i="1"/>
  <c r="F2632" i="1" s="1"/>
  <c r="J2632" i="1"/>
  <c r="E2632" i="1" s="1"/>
  <c r="I2632" i="1"/>
  <c r="D2632" i="1" s="1"/>
  <c r="F2631" i="1"/>
  <c r="E2631" i="1"/>
  <c r="D2631" i="1"/>
  <c r="K2628" i="1"/>
  <c r="J2628" i="1"/>
  <c r="I2628" i="1"/>
  <c r="D2628" i="1" s="1"/>
  <c r="K2627" i="1"/>
  <c r="F2627" i="1" s="1"/>
  <c r="J2627" i="1"/>
  <c r="E2627" i="1" s="1"/>
  <c r="I2627" i="1"/>
  <c r="D2627" i="1" s="1"/>
  <c r="K2626" i="1"/>
  <c r="F2626" i="1" s="1"/>
  <c r="J2626" i="1"/>
  <c r="E2626" i="1" s="1"/>
  <c r="I2626" i="1"/>
  <c r="D2626" i="1" s="1"/>
  <c r="F2625" i="1"/>
  <c r="E2625" i="1"/>
  <c r="D2625" i="1"/>
  <c r="D2622" i="1"/>
  <c r="D2621" i="1"/>
  <c r="D2620" i="1"/>
  <c r="F2619" i="1"/>
  <c r="D2619" i="1"/>
  <c r="F2618" i="1"/>
  <c r="E2618" i="1"/>
  <c r="D2618" i="1"/>
  <c r="F2617" i="1"/>
  <c r="E2617" i="1"/>
  <c r="D2617" i="1"/>
  <c r="F2616" i="1"/>
  <c r="E2616" i="1"/>
  <c r="D2616" i="1"/>
  <c r="F2615" i="1"/>
  <c r="E2615" i="1"/>
  <c r="D2615" i="1"/>
  <c r="F2614" i="1"/>
  <c r="E2614" i="1"/>
  <c r="D2614" i="1"/>
  <c r="F2613" i="1"/>
  <c r="E2613" i="1"/>
  <c r="D2613" i="1"/>
  <c r="F2612" i="1"/>
  <c r="E2612" i="1"/>
  <c r="D2612" i="1"/>
  <c r="F2611" i="1"/>
  <c r="E2611" i="1"/>
  <c r="D2611" i="1"/>
  <c r="F2610" i="1"/>
  <c r="E2610" i="1"/>
  <c r="D2610" i="1"/>
  <c r="F2609" i="1"/>
  <c r="E2609" i="1"/>
  <c r="D2609" i="1"/>
  <c r="F2608" i="1"/>
  <c r="E2608" i="1"/>
  <c r="D2608" i="1"/>
  <c r="F2607" i="1"/>
  <c r="E2607" i="1"/>
  <c r="D2607" i="1"/>
  <c r="F2606" i="1"/>
  <c r="E2606" i="1"/>
  <c r="D2606" i="1"/>
  <c r="J2603" i="1"/>
  <c r="C2603" i="1" s="1"/>
  <c r="J2602" i="1"/>
  <c r="C2602" i="1" s="1"/>
  <c r="J2601" i="1"/>
  <c r="C2601" i="1" s="1"/>
  <c r="J2600" i="1"/>
  <c r="C2600" i="1" s="1"/>
  <c r="J2599" i="1"/>
  <c r="C2599" i="1" s="1"/>
  <c r="J2598" i="1"/>
  <c r="C2598" i="1" s="1"/>
  <c r="J2597" i="1"/>
  <c r="C2597" i="1" s="1"/>
  <c r="J2596" i="1"/>
  <c r="C2596" i="1" s="1"/>
  <c r="J2595" i="1"/>
  <c r="C2595" i="1" s="1"/>
  <c r="J2594" i="1"/>
  <c r="C2594" i="1" s="1"/>
  <c r="G1971" i="1" l="1"/>
  <c r="D1968" i="1"/>
  <c r="F1967" i="1"/>
  <c r="K1965" i="1"/>
  <c r="J1965" i="1"/>
  <c r="I1965" i="1"/>
  <c r="D1965" i="1" s="1"/>
  <c r="K1964" i="1"/>
  <c r="F1964" i="1" s="1"/>
  <c r="J1964" i="1"/>
  <c r="E1964" i="1" s="1"/>
  <c r="I1964" i="1"/>
  <c r="D1964" i="1" s="1"/>
  <c r="K1963" i="1"/>
  <c r="F1963" i="1" s="1"/>
  <c r="J1963" i="1"/>
  <c r="E1963" i="1" s="1"/>
  <c r="I1963" i="1"/>
  <c r="D1963" i="1" s="1"/>
  <c r="F1962" i="1"/>
  <c r="E1962" i="1"/>
  <c r="D1962" i="1"/>
  <c r="K1959" i="1"/>
  <c r="J1959" i="1"/>
  <c r="I1959" i="1"/>
  <c r="D1959" i="1" s="1"/>
  <c r="F1958" i="1"/>
  <c r="E1958" i="1"/>
  <c r="D1958" i="1"/>
  <c r="F1955" i="1"/>
  <c r="E1955" i="1"/>
  <c r="D1955" i="1"/>
  <c r="K1952" i="1"/>
  <c r="J1952" i="1"/>
  <c r="I1952" i="1"/>
  <c r="K1951" i="1"/>
  <c r="F1951" i="1" s="1"/>
  <c r="J1951" i="1"/>
  <c r="E1951" i="1" s="1"/>
  <c r="I1951" i="1"/>
  <c r="D1951" i="1" s="1"/>
  <c r="K1950" i="1"/>
  <c r="F1950" i="1" s="1"/>
  <c r="J1950" i="1"/>
  <c r="E1950" i="1" s="1"/>
  <c r="I1950" i="1"/>
  <c r="D1950" i="1" s="1"/>
  <c r="F1949" i="1"/>
  <c r="E1949" i="1"/>
  <c r="D1949" i="1"/>
  <c r="K1946" i="1"/>
  <c r="J1946" i="1"/>
  <c r="I1946" i="1"/>
  <c r="K1945" i="1"/>
  <c r="J1945" i="1"/>
  <c r="I1945" i="1"/>
  <c r="D1945" i="1" s="1"/>
  <c r="F1944" i="1"/>
  <c r="E1944" i="1"/>
  <c r="D1944" i="1"/>
  <c r="K1941" i="1"/>
  <c r="J1941" i="1"/>
  <c r="I1941" i="1"/>
  <c r="K1940" i="1"/>
  <c r="F1940" i="1" s="1"/>
  <c r="J1940" i="1"/>
  <c r="E1940" i="1" s="1"/>
  <c r="I1940" i="1"/>
  <c r="D1940" i="1" s="1"/>
  <c r="K1939" i="1"/>
  <c r="F1939" i="1" s="1"/>
  <c r="J1939" i="1"/>
  <c r="E1939" i="1" s="1"/>
  <c r="I1939" i="1"/>
  <c r="D1939" i="1" s="1"/>
  <c r="K1938" i="1"/>
  <c r="F1938" i="1" s="1"/>
  <c r="J1938" i="1"/>
  <c r="E1938" i="1" s="1"/>
  <c r="I1938" i="1"/>
  <c r="D1938" i="1" s="1"/>
  <c r="F1937" i="1"/>
  <c r="E1937" i="1"/>
  <c r="D1937" i="1"/>
  <c r="K1934" i="1"/>
  <c r="J1934" i="1"/>
  <c r="I1934" i="1"/>
  <c r="D1934" i="1" s="1"/>
  <c r="K1933" i="1"/>
  <c r="F1933" i="1" s="1"/>
  <c r="J1933" i="1"/>
  <c r="E1933" i="1" s="1"/>
  <c r="I1933" i="1"/>
  <c r="D1933" i="1" s="1"/>
  <c r="K1932" i="1"/>
  <c r="F1932" i="1" s="1"/>
  <c r="J1932" i="1"/>
  <c r="E1932" i="1" s="1"/>
  <c r="I1932" i="1"/>
  <c r="D1932" i="1" s="1"/>
  <c r="F1931" i="1"/>
  <c r="E1931" i="1"/>
  <c r="D1931" i="1"/>
  <c r="D1928" i="1"/>
  <c r="D1927" i="1"/>
  <c r="D1926" i="1"/>
  <c r="F1925" i="1"/>
  <c r="D1925" i="1"/>
  <c r="F1924" i="1"/>
  <c r="E1924" i="1"/>
  <c r="D1924" i="1"/>
  <c r="F1923" i="1"/>
  <c r="E1923" i="1"/>
  <c r="D1923" i="1"/>
  <c r="F1922" i="1"/>
  <c r="E1922" i="1"/>
  <c r="D1922" i="1"/>
  <c r="F1921" i="1"/>
  <c r="E1921" i="1"/>
  <c r="D1921" i="1"/>
  <c r="F1920" i="1"/>
  <c r="E1920" i="1"/>
  <c r="D1920" i="1"/>
  <c r="F1919" i="1"/>
  <c r="E1919" i="1"/>
  <c r="D1919" i="1"/>
  <c r="F1918" i="1"/>
  <c r="E1918" i="1"/>
  <c r="D1918" i="1"/>
  <c r="F1917" i="1"/>
  <c r="E1917" i="1"/>
  <c r="D1917" i="1"/>
  <c r="F1916" i="1"/>
  <c r="E1916" i="1"/>
  <c r="D1916" i="1"/>
  <c r="F1915" i="1"/>
  <c r="E1915" i="1"/>
  <c r="D1915" i="1"/>
  <c r="F1914" i="1"/>
  <c r="E1914" i="1"/>
  <c r="D1914" i="1"/>
  <c r="F1913" i="1"/>
  <c r="E1913" i="1"/>
  <c r="D1913" i="1"/>
  <c r="F1912" i="1"/>
  <c r="E1912" i="1"/>
  <c r="D1912" i="1"/>
  <c r="J1909" i="1"/>
  <c r="C1909" i="1" s="1"/>
  <c r="J1903" i="1"/>
  <c r="C1903" i="1" s="1"/>
  <c r="J1902" i="1"/>
  <c r="C1902" i="1" s="1"/>
  <c r="J1901" i="1"/>
  <c r="C1901" i="1" s="1"/>
  <c r="G1896" i="1"/>
  <c r="D1893" i="1"/>
  <c r="F1892" i="1"/>
  <c r="K1890" i="1"/>
  <c r="J1890" i="1"/>
  <c r="I1890" i="1"/>
  <c r="K1889" i="1"/>
  <c r="J1889" i="1"/>
  <c r="E1889" i="1" s="1"/>
  <c r="I1889" i="1"/>
  <c r="D1889" i="1" s="1"/>
  <c r="K1888" i="1"/>
  <c r="F1888" i="1" s="1"/>
  <c r="J1888" i="1"/>
  <c r="E1888" i="1" s="1"/>
  <c r="I1888" i="1"/>
  <c r="D1888" i="1" s="1"/>
  <c r="F1887" i="1"/>
  <c r="E1887" i="1"/>
  <c r="D1887" i="1"/>
  <c r="K1884" i="1"/>
  <c r="J1884" i="1"/>
  <c r="E1884" i="1" s="1"/>
  <c r="I1884" i="1"/>
  <c r="D1884" i="1" s="1"/>
  <c r="F1883" i="1"/>
  <c r="E1883" i="1"/>
  <c r="D1883" i="1"/>
  <c r="F1880" i="1"/>
  <c r="E1880" i="1"/>
  <c r="D1880" i="1"/>
  <c r="K1877" i="1"/>
  <c r="J1877" i="1"/>
  <c r="E1877" i="1" s="1"/>
  <c r="I1877" i="1"/>
  <c r="D1877" i="1" s="1"/>
  <c r="K1876" i="1"/>
  <c r="F1876" i="1" s="1"/>
  <c r="J1876" i="1"/>
  <c r="E1876" i="1" s="1"/>
  <c r="I1876" i="1"/>
  <c r="D1876" i="1" s="1"/>
  <c r="K1875" i="1"/>
  <c r="F1875" i="1" s="1"/>
  <c r="J1875" i="1"/>
  <c r="E1875" i="1" s="1"/>
  <c r="I1875" i="1"/>
  <c r="D1875" i="1" s="1"/>
  <c r="F1874" i="1"/>
  <c r="E1874" i="1"/>
  <c r="D1874" i="1"/>
  <c r="K1871" i="1"/>
  <c r="J1871" i="1"/>
  <c r="I1871" i="1"/>
  <c r="D1871" i="1" s="1"/>
  <c r="K1870" i="1"/>
  <c r="F1870" i="1" s="1"/>
  <c r="J1870" i="1"/>
  <c r="E1870" i="1" s="1"/>
  <c r="I1870" i="1"/>
  <c r="D1870" i="1" s="1"/>
  <c r="F1869" i="1"/>
  <c r="E1869" i="1"/>
  <c r="D1869" i="1"/>
  <c r="K1866" i="1"/>
  <c r="J1866" i="1"/>
  <c r="I1866" i="1"/>
  <c r="D1866" i="1" s="1"/>
  <c r="K1865" i="1"/>
  <c r="F1865" i="1" s="1"/>
  <c r="J1865" i="1"/>
  <c r="E1865" i="1" s="1"/>
  <c r="I1865" i="1"/>
  <c r="D1865" i="1" s="1"/>
  <c r="K1864" i="1"/>
  <c r="F1864" i="1" s="1"/>
  <c r="J1864" i="1"/>
  <c r="E1864" i="1" s="1"/>
  <c r="I1864" i="1"/>
  <c r="D1864" i="1" s="1"/>
  <c r="K1863" i="1"/>
  <c r="F1863" i="1" s="1"/>
  <c r="J1863" i="1"/>
  <c r="E1863" i="1" s="1"/>
  <c r="I1863" i="1"/>
  <c r="D1863" i="1" s="1"/>
  <c r="F1862" i="1"/>
  <c r="E1862" i="1"/>
  <c r="D1862" i="1"/>
  <c r="K1859" i="1"/>
  <c r="J1859" i="1"/>
  <c r="E1859" i="1" s="1"/>
  <c r="I1859" i="1"/>
  <c r="D1859" i="1" s="1"/>
  <c r="K1858" i="1"/>
  <c r="F1858" i="1" s="1"/>
  <c r="J1858" i="1"/>
  <c r="E1858" i="1" s="1"/>
  <c r="I1858" i="1"/>
  <c r="D1858" i="1" s="1"/>
  <c r="K1857" i="1"/>
  <c r="F1857" i="1" s="1"/>
  <c r="J1857" i="1"/>
  <c r="E1857" i="1" s="1"/>
  <c r="I1857" i="1"/>
  <c r="D1857" i="1" s="1"/>
  <c r="F1856" i="1"/>
  <c r="E1856" i="1"/>
  <c r="D1856" i="1"/>
  <c r="D1853" i="1"/>
  <c r="D1852" i="1"/>
  <c r="D1851" i="1"/>
  <c r="F1850" i="1"/>
  <c r="D1850" i="1"/>
  <c r="F1849" i="1"/>
  <c r="E1849" i="1"/>
  <c r="D1849" i="1"/>
  <c r="F1848" i="1"/>
  <c r="E1848" i="1"/>
  <c r="D1848" i="1"/>
  <c r="F1847" i="1"/>
  <c r="E1847" i="1"/>
  <c r="D1847" i="1"/>
  <c r="F1846" i="1"/>
  <c r="E1846" i="1"/>
  <c r="D1846" i="1"/>
  <c r="F1845" i="1"/>
  <c r="E1845" i="1"/>
  <c r="D1845" i="1"/>
  <c r="F1844" i="1"/>
  <c r="E1844" i="1"/>
  <c r="D1844" i="1"/>
  <c r="F1843" i="1"/>
  <c r="E1843" i="1"/>
  <c r="D1843" i="1"/>
  <c r="F1842" i="1"/>
  <c r="E1842" i="1"/>
  <c r="D1842" i="1"/>
  <c r="F1841" i="1"/>
  <c r="E1841" i="1"/>
  <c r="D1841" i="1"/>
  <c r="F1840" i="1"/>
  <c r="E1840" i="1"/>
  <c r="D1840" i="1"/>
  <c r="F1839" i="1"/>
  <c r="E1839" i="1"/>
  <c r="D1839" i="1"/>
  <c r="F1838" i="1"/>
  <c r="E1838" i="1"/>
  <c r="D1838" i="1"/>
  <c r="F1837" i="1"/>
  <c r="E1837" i="1"/>
  <c r="D1837" i="1"/>
  <c r="J1834" i="1"/>
  <c r="C1834" i="1" s="1"/>
  <c r="J1827" i="1"/>
  <c r="C1827" i="1" s="1"/>
  <c r="J1826" i="1"/>
  <c r="C1826" i="1" s="1"/>
  <c r="G1821" i="1"/>
  <c r="D1813" i="1"/>
  <c r="F1812" i="1"/>
  <c r="K1810" i="1"/>
  <c r="J1810" i="1"/>
  <c r="I1810" i="1"/>
  <c r="D1810" i="1" s="1"/>
  <c r="K1809" i="1"/>
  <c r="F1809" i="1" s="1"/>
  <c r="J1809" i="1"/>
  <c r="E1809" i="1" s="1"/>
  <c r="I1809" i="1"/>
  <c r="D1809" i="1" s="1"/>
  <c r="K1808" i="1"/>
  <c r="F1808" i="1" s="1"/>
  <c r="J1808" i="1"/>
  <c r="E1808" i="1" s="1"/>
  <c r="I1808" i="1"/>
  <c r="D1808" i="1" s="1"/>
  <c r="F1807" i="1"/>
  <c r="E1807" i="1"/>
  <c r="D1807" i="1"/>
  <c r="K1804" i="1"/>
  <c r="J1804" i="1"/>
  <c r="I1804" i="1"/>
  <c r="D1804" i="1" s="1"/>
  <c r="F1803" i="1"/>
  <c r="E1803" i="1"/>
  <c r="D1803" i="1"/>
  <c r="F1800" i="1"/>
  <c r="E1800" i="1"/>
  <c r="D1800" i="1"/>
  <c r="K1797" i="1"/>
  <c r="J1797" i="1"/>
  <c r="I1797" i="1"/>
  <c r="K1796" i="1"/>
  <c r="J1796" i="1"/>
  <c r="E1796" i="1" s="1"/>
  <c r="I1796" i="1"/>
  <c r="D1796" i="1" s="1"/>
  <c r="K1795" i="1"/>
  <c r="F1795" i="1" s="1"/>
  <c r="J1795" i="1"/>
  <c r="E1795" i="1" s="1"/>
  <c r="I1795" i="1"/>
  <c r="D1795" i="1" s="1"/>
  <c r="F1794" i="1"/>
  <c r="E1794" i="1"/>
  <c r="D1794" i="1"/>
  <c r="K1791" i="1"/>
  <c r="J1791" i="1"/>
  <c r="I1791" i="1"/>
  <c r="K1790" i="1"/>
  <c r="F1790" i="1" s="1"/>
  <c r="J1790" i="1"/>
  <c r="E1790" i="1" s="1"/>
  <c r="I1790" i="1"/>
  <c r="D1790" i="1" s="1"/>
  <c r="K1789" i="1"/>
  <c r="F1789" i="1" s="1"/>
  <c r="J1789" i="1"/>
  <c r="E1789" i="1" s="1"/>
  <c r="I1789" i="1"/>
  <c r="D1789" i="1" s="1"/>
  <c r="K1788" i="1"/>
  <c r="F1788" i="1" s="1"/>
  <c r="J1788" i="1"/>
  <c r="E1788" i="1" s="1"/>
  <c r="I1788" i="1"/>
  <c r="D1788" i="1" s="1"/>
  <c r="F1787" i="1"/>
  <c r="E1787" i="1"/>
  <c r="D1787" i="1"/>
  <c r="K1784" i="1"/>
  <c r="J1784" i="1"/>
  <c r="I1784" i="1"/>
  <c r="D1784" i="1" s="1"/>
  <c r="K1783" i="1"/>
  <c r="F1783" i="1" s="1"/>
  <c r="J1783" i="1"/>
  <c r="E1783" i="1" s="1"/>
  <c r="I1783" i="1"/>
  <c r="D1783" i="1" s="1"/>
  <c r="K1782" i="1"/>
  <c r="F1782" i="1" s="1"/>
  <c r="J1782" i="1"/>
  <c r="E1782" i="1" s="1"/>
  <c r="I1782" i="1"/>
  <c r="D1782" i="1" s="1"/>
  <c r="F1781" i="1"/>
  <c r="E1781" i="1"/>
  <c r="D1781" i="1"/>
  <c r="D1778" i="1"/>
  <c r="D1777" i="1"/>
  <c r="D1776" i="1"/>
  <c r="F1775" i="1"/>
  <c r="D1775" i="1"/>
  <c r="F1774" i="1"/>
  <c r="E1774" i="1"/>
  <c r="D1774" i="1"/>
  <c r="F1773" i="1"/>
  <c r="E1773" i="1"/>
  <c r="D1773" i="1"/>
  <c r="F1772" i="1"/>
  <c r="E1772" i="1"/>
  <c r="D1772" i="1"/>
  <c r="F1771" i="1"/>
  <c r="E1771" i="1"/>
  <c r="D1771" i="1"/>
  <c r="F1770" i="1"/>
  <c r="E1770" i="1"/>
  <c r="D1770" i="1"/>
  <c r="F1769" i="1"/>
  <c r="E1769" i="1"/>
  <c r="D1769" i="1"/>
  <c r="F1768" i="1"/>
  <c r="E1768" i="1"/>
  <c r="D1768" i="1"/>
  <c r="F1767" i="1"/>
  <c r="E1767" i="1"/>
  <c r="D1767" i="1"/>
  <c r="F1766" i="1"/>
  <c r="E1766" i="1"/>
  <c r="D1766" i="1"/>
  <c r="F1765" i="1"/>
  <c r="E1765" i="1"/>
  <c r="D1765" i="1"/>
  <c r="F1764" i="1"/>
  <c r="E1764" i="1"/>
  <c r="D1764" i="1"/>
  <c r="F1763" i="1"/>
  <c r="E1763" i="1"/>
  <c r="D1763" i="1"/>
  <c r="F1762" i="1"/>
  <c r="E1762" i="1"/>
  <c r="D1762" i="1"/>
  <c r="J1759" i="1"/>
  <c r="C1759" i="1" s="1"/>
  <c r="J1753" i="1"/>
  <c r="C1753" i="1" s="1"/>
  <c r="J1752" i="1"/>
  <c r="C1752" i="1" s="1"/>
  <c r="J1751" i="1"/>
  <c r="C1751" i="1" s="1"/>
  <c r="G1671" i="1"/>
  <c r="D1668" i="1"/>
  <c r="F1667" i="1"/>
  <c r="K1665" i="1"/>
  <c r="J1665" i="1"/>
  <c r="I1665" i="1"/>
  <c r="D1665" i="1" s="1"/>
  <c r="K1664" i="1"/>
  <c r="F1664" i="1" s="1"/>
  <c r="J1664" i="1"/>
  <c r="E1664" i="1" s="1"/>
  <c r="I1664" i="1"/>
  <c r="D1664" i="1" s="1"/>
  <c r="K1663" i="1"/>
  <c r="F1663" i="1" s="1"/>
  <c r="J1663" i="1"/>
  <c r="E1663" i="1" s="1"/>
  <c r="I1663" i="1"/>
  <c r="D1663" i="1" s="1"/>
  <c r="F1662" i="1"/>
  <c r="E1662" i="1"/>
  <c r="D1662" i="1"/>
  <c r="K1659" i="1"/>
  <c r="J1659" i="1"/>
  <c r="I1659" i="1"/>
  <c r="D1659" i="1" s="1"/>
  <c r="F1658" i="1"/>
  <c r="E1658" i="1"/>
  <c r="D1658" i="1"/>
  <c r="F1655" i="1"/>
  <c r="E1655" i="1"/>
  <c r="D1655" i="1"/>
  <c r="K1652" i="1"/>
  <c r="J1652" i="1"/>
  <c r="I1652" i="1"/>
  <c r="K1651" i="1"/>
  <c r="F1651" i="1" s="1"/>
  <c r="J1651" i="1"/>
  <c r="E1651" i="1" s="1"/>
  <c r="I1651" i="1"/>
  <c r="D1651" i="1" s="1"/>
  <c r="K1650" i="1"/>
  <c r="F1650" i="1" s="1"/>
  <c r="J1650" i="1"/>
  <c r="E1650" i="1" s="1"/>
  <c r="I1650" i="1"/>
  <c r="D1650" i="1" s="1"/>
  <c r="F1649" i="1"/>
  <c r="E1649" i="1"/>
  <c r="D1649" i="1"/>
  <c r="K1646" i="1"/>
  <c r="J1646" i="1"/>
  <c r="I1646" i="1"/>
  <c r="K1645" i="1"/>
  <c r="J1645" i="1"/>
  <c r="I1645" i="1"/>
  <c r="D1645" i="1" s="1"/>
  <c r="F1644" i="1"/>
  <c r="E1644" i="1"/>
  <c r="D1644" i="1"/>
  <c r="K1641" i="1"/>
  <c r="J1641" i="1"/>
  <c r="I1641" i="1"/>
  <c r="K1640" i="1"/>
  <c r="F1640" i="1" s="1"/>
  <c r="J1640" i="1"/>
  <c r="E1640" i="1" s="1"/>
  <c r="I1640" i="1"/>
  <c r="D1640" i="1" s="1"/>
  <c r="K1639" i="1"/>
  <c r="F1639" i="1" s="1"/>
  <c r="J1639" i="1"/>
  <c r="E1639" i="1" s="1"/>
  <c r="I1639" i="1"/>
  <c r="D1639" i="1" s="1"/>
  <c r="K1638" i="1"/>
  <c r="F1638" i="1" s="1"/>
  <c r="J1638" i="1"/>
  <c r="E1638" i="1" s="1"/>
  <c r="I1638" i="1"/>
  <c r="D1638" i="1" s="1"/>
  <c r="F1637" i="1"/>
  <c r="E1637" i="1"/>
  <c r="D1637" i="1"/>
  <c r="K1634" i="1"/>
  <c r="J1634" i="1"/>
  <c r="I1634" i="1"/>
  <c r="D1634" i="1" s="1"/>
  <c r="K1633" i="1"/>
  <c r="F1633" i="1" s="1"/>
  <c r="J1633" i="1"/>
  <c r="E1633" i="1" s="1"/>
  <c r="I1633" i="1"/>
  <c r="D1633" i="1" s="1"/>
  <c r="K1632" i="1"/>
  <c r="F1632" i="1" s="1"/>
  <c r="J1632" i="1"/>
  <c r="E1632" i="1" s="1"/>
  <c r="I1632" i="1"/>
  <c r="D1632" i="1" s="1"/>
  <c r="F1631" i="1"/>
  <c r="E1631" i="1"/>
  <c r="D1631" i="1"/>
  <c r="D1628" i="1"/>
  <c r="D1627" i="1"/>
  <c r="D1626" i="1"/>
  <c r="F1625" i="1"/>
  <c r="D1625" i="1"/>
  <c r="F1624" i="1"/>
  <c r="E1624" i="1"/>
  <c r="D1624" i="1"/>
  <c r="F1623" i="1"/>
  <c r="E1623" i="1"/>
  <c r="D1623" i="1"/>
  <c r="F1622" i="1"/>
  <c r="E1622" i="1"/>
  <c r="D1622" i="1"/>
  <c r="F1621" i="1"/>
  <c r="E1621" i="1"/>
  <c r="D1621" i="1"/>
  <c r="F1620" i="1"/>
  <c r="E1620" i="1"/>
  <c r="D1620" i="1"/>
  <c r="F1619" i="1"/>
  <c r="E1619" i="1"/>
  <c r="D1619" i="1"/>
  <c r="F1618" i="1"/>
  <c r="E1618" i="1"/>
  <c r="D1618" i="1"/>
  <c r="F1617" i="1"/>
  <c r="E1617" i="1"/>
  <c r="D1617" i="1"/>
  <c r="F1616" i="1"/>
  <c r="E1616" i="1"/>
  <c r="D1616" i="1"/>
  <c r="F1615" i="1"/>
  <c r="E1615" i="1"/>
  <c r="D1615" i="1"/>
  <c r="F1614" i="1"/>
  <c r="E1614" i="1"/>
  <c r="D1614" i="1"/>
  <c r="F1613" i="1"/>
  <c r="E1613" i="1"/>
  <c r="D1613" i="1"/>
  <c r="F1612" i="1"/>
  <c r="E1612" i="1"/>
  <c r="D1612" i="1"/>
  <c r="J1609" i="1"/>
  <c r="C1609" i="1" s="1"/>
  <c r="J1603" i="1"/>
  <c r="C1603" i="1" s="1"/>
  <c r="J1602" i="1"/>
  <c r="C1602" i="1" s="1"/>
  <c r="J1601" i="1"/>
  <c r="C1601" i="1" s="1"/>
  <c r="G1596" i="1"/>
  <c r="D1593" i="1"/>
  <c r="F1592" i="1"/>
  <c r="K1590" i="1"/>
  <c r="J1590" i="1"/>
  <c r="I1590" i="1"/>
  <c r="D1590" i="1" s="1"/>
  <c r="K1589" i="1"/>
  <c r="F1589" i="1" s="1"/>
  <c r="J1589" i="1"/>
  <c r="E1589" i="1" s="1"/>
  <c r="I1589" i="1"/>
  <c r="D1589" i="1" s="1"/>
  <c r="K1588" i="1"/>
  <c r="F1588" i="1" s="1"/>
  <c r="J1588" i="1"/>
  <c r="E1588" i="1" s="1"/>
  <c r="I1588" i="1"/>
  <c r="D1588" i="1" s="1"/>
  <c r="F1587" i="1"/>
  <c r="E1587" i="1"/>
  <c r="D1587" i="1"/>
  <c r="K1584" i="1"/>
  <c r="J1584" i="1"/>
  <c r="I1584" i="1"/>
  <c r="D1584" i="1" s="1"/>
  <c r="F1583" i="1"/>
  <c r="E1583" i="1"/>
  <c r="D1583" i="1"/>
  <c r="F1580" i="1"/>
  <c r="E1580" i="1"/>
  <c r="D1580" i="1"/>
  <c r="K1577" i="1"/>
  <c r="J1577" i="1"/>
  <c r="I1577" i="1"/>
  <c r="K1576" i="1"/>
  <c r="F1576" i="1" s="1"/>
  <c r="J1576" i="1"/>
  <c r="E1576" i="1" s="1"/>
  <c r="I1576" i="1"/>
  <c r="D1576" i="1" s="1"/>
  <c r="K1575" i="1"/>
  <c r="F1575" i="1" s="1"/>
  <c r="J1575" i="1"/>
  <c r="E1575" i="1" s="1"/>
  <c r="I1575" i="1"/>
  <c r="D1575" i="1" s="1"/>
  <c r="F1574" i="1"/>
  <c r="E1574" i="1"/>
  <c r="D1574" i="1"/>
  <c r="K1571" i="1"/>
  <c r="J1571" i="1"/>
  <c r="I1571" i="1"/>
  <c r="K1570" i="1"/>
  <c r="J1570" i="1"/>
  <c r="I1570" i="1"/>
  <c r="D1570" i="1" s="1"/>
  <c r="F1569" i="1"/>
  <c r="E1569" i="1"/>
  <c r="D1569" i="1"/>
  <c r="K1566" i="1"/>
  <c r="J1566" i="1"/>
  <c r="I1566" i="1"/>
  <c r="K1565" i="1"/>
  <c r="F1565" i="1" s="1"/>
  <c r="J1565" i="1"/>
  <c r="E1565" i="1" s="1"/>
  <c r="I1565" i="1"/>
  <c r="D1565" i="1" s="1"/>
  <c r="K1564" i="1"/>
  <c r="F1564" i="1" s="1"/>
  <c r="J1564" i="1"/>
  <c r="E1564" i="1" s="1"/>
  <c r="I1564" i="1"/>
  <c r="D1564" i="1" s="1"/>
  <c r="K1563" i="1"/>
  <c r="F1563" i="1" s="1"/>
  <c r="J1563" i="1"/>
  <c r="E1563" i="1" s="1"/>
  <c r="I1563" i="1"/>
  <c r="D1563" i="1" s="1"/>
  <c r="F1562" i="1"/>
  <c r="E1562" i="1"/>
  <c r="D1562" i="1"/>
  <c r="K1559" i="1"/>
  <c r="J1559" i="1"/>
  <c r="I1559" i="1"/>
  <c r="D1559" i="1" s="1"/>
  <c r="K1558" i="1"/>
  <c r="F1558" i="1" s="1"/>
  <c r="J1558" i="1"/>
  <c r="E1558" i="1" s="1"/>
  <c r="I1558" i="1"/>
  <c r="D1558" i="1" s="1"/>
  <c r="K1557" i="1"/>
  <c r="F1557" i="1" s="1"/>
  <c r="J1557" i="1"/>
  <c r="E1557" i="1" s="1"/>
  <c r="I1557" i="1"/>
  <c r="D1557" i="1" s="1"/>
  <c r="F1556" i="1"/>
  <c r="E1556" i="1"/>
  <c r="D1556" i="1"/>
  <c r="D1553" i="1"/>
  <c r="D1552" i="1"/>
  <c r="D1551" i="1"/>
  <c r="F1550" i="1"/>
  <c r="D1550" i="1"/>
  <c r="F1549" i="1"/>
  <c r="E1549" i="1"/>
  <c r="D1549" i="1"/>
  <c r="F1548" i="1"/>
  <c r="E1548" i="1"/>
  <c r="D1548" i="1"/>
  <c r="F1547" i="1"/>
  <c r="E1547" i="1"/>
  <c r="D1547" i="1"/>
  <c r="F1546" i="1"/>
  <c r="E1546" i="1"/>
  <c r="D1546" i="1"/>
  <c r="F1545" i="1"/>
  <c r="E1545" i="1"/>
  <c r="D1545" i="1"/>
  <c r="F1544" i="1"/>
  <c r="E1544" i="1"/>
  <c r="D1544" i="1"/>
  <c r="F1543" i="1"/>
  <c r="E1543" i="1"/>
  <c r="D1543" i="1"/>
  <c r="F1542" i="1"/>
  <c r="E1542" i="1"/>
  <c r="D1542" i="1"/>
  <c r="F1541" i="1"/>
  <c r="E1541" i="1"/>
  <c r="D1541" i="1"/>
  <c r="F1540" i="1"/>
  <c r="E1540" i="1"/>
  <c r="D1540" i="1"/>
  <c r="F1539" i="1"/>
  <c r="E1539" i="1"/>
  <c r="D1539" i="1"/>
  <c r="F1538" i="1"/>
  <c r="E1538" i="1"/>
  <c r="D1538" i="1"/>
  <c r="F1537" i="1"/>
  <c r="E1537" i="1"/>
  <c r="D1537" i="1"/>
  <c r="J1534" i="1"/>
  <c r="C1534" i="1" s="1"/>
  <c r="J1528" i="1"/>
  <c r="C1528" i="1" s="1"/>
  <c r="J1527" i="1"/>
  <c r="C1527" i="1" s="1"/>
  <c r="J1526" i="1"/>
  <c r="C1526" i="1" s="1"/>
  <c r="G154" i="1" l="1"/>
  <c r="G77" i="1"/>
  <c r="G3799" i="1"/>
  <c r="D3785" i="1"/>
  <c r="F3784" i="1"/>
  <c r="K3781" i="1"/>
  <c r="J3781" i="1"/>
  <c r="I3781" i="1"/>
  <c r="K3780" i="1"/>
  <c r="J3780" i="1"/>
  <c r="I3780" i="1"/>
  <c r="E3779" i="1"/>
  <c r="D3779" i="1"/>
  <c r="F3775" i="1"/>
  <c r="E3775" i="1"/>
  <c r="D3775" i="1"/>
  <c r="K3772" i="1"/>
  <c r="F3772" i="1" s="1"/>
  <c r="J3772" i="1"/>
  <c r="E3772" i="1" s="1"/>
  <c r="I3772" i="1"/>
  <c r="D3772" i="1" s="1"/>
  <c r="F3771" i="1"/>
  <c r="E3771" i="1"/>
  <c r="D3771" i="1"/>
  <c r="K3769" i="1"/>
  <c r="J3769" i="1"/>
  <c r="I3769" i="1"/>
  <c r="K3768" i="1"/>
  <c r="J3768" i="1"/>
  <c r="I3768" i="1"/>
  <c r="K3767" i="1"/>
  <c r="J3767" i="1"/>
  <c r="E3767" i="1" s="1"/>
  <c r="I3767" i="1"/>
  <c r="D3767" i="1" s="1"/>
  <c r="K3766" i="1"/>
  <c r="F3766" i="1" s="1"/>
  <c r="J3766" i="1"/>
  <c r="E3766" i="1" s="1"/>
  <c r="I3766" i="1"/>
  <c r="D3766" i="1" s="1"/>
  <c r="F3765" i="1"/>
  <c r="E3765" i="1"/>
  <c r="D3765" i="1"/>
  <c r="K3762" i="1"/>
  <c r="J3762" i="1"/>
  <c r="I3762" i="1"/>
  <c r="K3761" i="1"/>
  <c r="J3761" i="1"/>
  <c r="I3761" i="1"/>
  <c r="K3760" i="1"/>
  <c r="J3760" i="1"/>
  <c r="I3760" i="1"/>
  <c r="D3760" i="1" s="1"/>
  <c r="F3759" i="1"/>
  <c r="E3759" i="1"/>
  <c r="D3759" i="1"/>
  <c r="D3756" i="1"/>
  <c r="D3755" i="1"/>
  <c r="D3754" i="1"/>
  <c r="F3753" i="1"/>
  <c r="D3753" i="1"/>
  <c r="F3752" i="1"/>
  <c r="E3752" i="1"/>
  <c r="D3752" i="1"/>
  <c r="F3751" i="1"/>
  <c r="E3751" i="1"/>
  <c r="D3751" i="1"/>
  <c r="F3750" i="1"/>
  <c r="E3750" i="1"/>
  <c r="D3750" i="1"/>
  <c r="F3749" i="1"/>
  <c r="E3749" i="1"/>
  <c r="D3749" i="1"/>
  <c r="F3748" i="1"/>
  <c r="E3748" i="1"/>
  <c r="D3748" i="1"/>
  <c r="F3747" i="1"/>
  <c r="E3747" i="1"/>
  <c r="D3747" i="1"/>
  <c r="F3746" i="1"/>
  <c r="E3746" i="1"/>
  <c r="D3746" i="1"/>
  <c r="F3745" i="1"/>
  <c r="E3745" i="1"/>
  <c r="D3745" i="1"/>
  <c r="F3744" i="1"/>
  <c r="E3744" i="1"/>
  <c r="D3744" i="1"/>
  <c r="F3743" i="1"/>
  <c r="E3743" i="1"/>
  <c r="D3743" i="1"/>
  <c r="F3742" i="1"/>
  <c r="E3742" i="1"/>
  <c r="D3742" i="1"/>
  <c r="F3741" i="1"/>
  <c r="E3741" i="1"/>
  <c r="D3741" i="1"/>
  <c r="F3740" i="1"/>
  <c r="E3740" i="1"/>
  <c r="D3740" i="1"/>
  <c r="J3737" i="1"/>
  <c r="C3737" i="1" s="1"/>
  <c r="J3736" i="1"/>
  <c r="C3736" i="1" s="1"/>
  <c r="J3735" i="1"/>
  <c r="C3735" i="1" s="1"/>
  <c r="J3734" i="1"/>
  <c r="C3734" i="1" s="1"/>
  <c r="J3733" i="1"/>
  <c r="C3733" i="1" s="1"/>
  <c r="J3732" i="1"/>
  <c r="C3732" i="1" s="1"/>
  <c r="J3731" i="1"/>
  <c r="C3731" i="1" s="1"/>
  <c r="J3730" i="1"/>
  <c r="C3730" i="1" s="1"/>
  <c r="J3729" i="1"/>
  <c r="C3729" i="1" s="1"/>
  <c r="J3728" i="1"/>
  <c r="C3728" i="1" s="1"/>
  <c r="G3723" i="1"/>
  <c r="D3709" i="1"/>
  <c r="F3708" i="1"/>
  <c r="K3706" i="1"/>
  <c r="J3706" i="1"/>
  <c r="I3706" i="1"/>
  <c r="D3706" i="1" s="1"/>
  <c r="K3705" i="1"/>
  <c r="F3705" i="1" s="1"/>
  <c r="J3705" i="1"/>
  <c r="E3705" i="1" s="1"/>
  <c r="I3705" i="1"/>
  <c r="D3705" i="1" s="1"/>
  <c r="K3704" i="1"/>
  <c r="F3704" i="1" s="1"/>
  <c r="J3704" i="1"/>
  <c r="E3704" i="1" s="1"/>
  <c r="I3704" i="1"/>
  <c r="D3704" i="1" s="1"/>
  <c r="F3703" i="1"/>
  <c r="E3703" i="1"/>
  <c r="D3703" i="1"/>
  <c r="K3700" i="1"/>
  <c r="J3700" i="1"/>
  <c r="E3700" i="1" s="1"/>
  <c r="I3700" i="1"/>
  <c r="D3700" i="1" s="1"/>
  <c r="F3699" i="1"/>
  <c r="E3699" i="1"/>
  <c r="D3699" i="1"/>
  <c r="F3696" i="1"/>
  <c r="E3696" i="1"/>
  <c r="D3696" i="1"/>
  <c r="K3693" i="1"/>
  <c r="J3693" i="1"/>
  <c r="E3693" i="1" s="1"/>
  <c r="I3693" i="1"/>
  <c r="D3693" i="1" s="1"/>
  <c r="K3692" i="1"/>
  <c r="F3692" i="1" s="1"/>
  <c r="J3692" i="1"/>
  <c r="E3692" i="1" s="1"/>
  <c r="I3692" i="1"/>
  <c r="D3692" i="1" s="1"/>
  <c r="K3691" i="1"/>
  <c r="F3691" i="1" s="1"/>
  <c r="J3691" i="1"/>
  <c r="E3691" i="1" s="1"/>
  <c r="I3691" i="1"/>
  <c r="D3691" i="1" s="1"/>
  <c r="K3690" i="1"/>
  <c r="F3690" i="1" s="1"/>
  <c r="J3690" i="1"/>
  <c r="E3690" i="1" s="1"/>
  <c r="I3690" i="1"/>
  <c r="D3690" i="1" s="1"/>
  <c r="F3689" i="1"/>
  <c r="E3689" i="1"/>
  <c r="D3689" i="1"/>
  <c r="K3686" i="1"/>
  <c r="J3686" i="1"/>
  <c r="I3686" i="1"/>
  <c r="D3686" i="1" s="1"/>
  <c r="K3685" i="1"/>
  <c r="F3685" i="1" s="1"/>
  <c r="J3685" i="1"/>
  <c r="E3685" i="1" s="1"/>
  <c r="I3685" i="1"/>
  <c r="D3685" i="1" s="1"/>
  <c r="K3684" i="1"/>
  <c r="F3684" i="1" s="1"/>
  <c r="J3684" i="1"/>
  <c r="E3684" i="1" s="1"/>
  <c r="I3684" i="1"/>
  <c r="D3684" i="1" s="1"/>
  <c r="F3683" i="1"/>
  <c r="E3683" i="1"/>
  <c r="D3683" i="1"/>
  <c r="D3680" i="1"/>
  <c r="D3679" i="1"/>
  <c r="D3678" i="1"/>
  <c r="F3677" i="1"/>
  <c r="D3677" i="1"/>
  <c r="F3676" i="1"/>
  <c r="E3676" i="1"/>
  <c r="D3676" i="1"/>
  <c r="F3675" i="1"/>
  <c r="E3675" i="1"/>
  <c r="D3675" i="1"/>
  <c r="F3674" i="1"/>
  <c r="E3674" i="1"/>
  <c r="D3674" i="1"/>
  <c r="F3673" i="1"/>
  <c r="E3673" i="1"/>
  <c r="D3673" i="1"/>
  <c r="F3672" i="1"/>
  <c r="E3672" i="1"/>
  <c r="D3672" i="1"/>
  <c r="F3671" i="1"/>
  <c r="E3671" i="1"/>
  <c r="D3671" i="1"/>
  <c r="F3670" i="1"/>
  <c r="E3670" i="1"/>
  <c r="D3670" i="1"/>
  <c r="F3669" i="1"/>
  <c r="E3669" i="1"/>
  <c r="D3669" i="1"/>
  <c r="F3668" i="1"/>
  <c r="E3668" i="1"/>
  <c r="D3668" i="1"/>
  <c r="F3667" i="1"/>
  <c r="E3667" i="1"/>
  <c r="D3667" i="1"/>
  <c r="F3666" i="1"/>
  <c r="E3666" i="1"/>
  <c r="D3666" i="1"/>
  <c r="F3665" i="1"/>
  <c r="E3665" i="1"/>
  <c r="D3665" i="1"/>
  <c r="F3664" i="1"/>
  <c r="E3664" i="1"/>
  <c r="D3664" i="1"/>
  <c r="J3661" i="1"/>
  <c r="C3661" i="1" s="1"/>
  <c r="J3660" i="1"/>
  <c r="C3660" i="1" s="1"/>
  <c r="J3659" i="1"/>
  <c r="C3659" i="1" s="1"/>
  <c r="J3658" i="1"/>
  <c r="C3658" i="1" s="1"/>
  <c r="J3657" i="1"/>
  <c r="C3657" i="1" s="1"/>
  <c r="J3656" i="1"/>
  <c r="C3656" i="1" s="1"/>
  <c r="J3655" i="1"/>
  <c r="C3655" i="1" s="1"/>
  <c r="J3654" i="1"/>
  <c r="C3654" i="1" s="1"/>
  <c r="J3653" i="1"/>
  <c r="C3653" i="1" s="1"/>
  <c r="J3652" i="1"/>
  <c r="C3652" i="1" s="1"/>
  <c r="G3647" i="1"/>
  <c r="D3644" i="1"/>
  <c r="F3643" i="1"/>
  <c r="K3641" i="1"/>
  <c r="J3641" i="1"/>
  <c r="E3641" i="1" s="1"/>
  <c r="I3641" i="1"/>
  <c r="D3641" i="1" s="1"/>
  <c r="K3640" i="1"/>
  <c r="F3640" i="1" s="1"/>
  <c r="J3640" i="1"/>
  <c r="E3640" i="1" s="1"/>
  <c r="I3640" i="1"/>
  <c r="D3640" i="1" s="1"/>
  <c r="K3639" i="1"/>
  <c r="F3639" i="1" s="1"/>
  <c r="J3639" i="1"/>
  <c r="E3639" i="1" s="1"/>
  <c r="I3639" i="1"/>
  <c r="D3639" i="1" s="1"/>
  <c r="F3638" i="1"/>
  <c r="E3638" i="1"/>
  <c r="D3638" i="1"/>
  <c r="K3635" i="1"/>
  <c r="J3635" i="1"/>
  <c r="E3635" i="1" s="1"/>
  <c r="I3635" i="1"/>
  <c r="D3635" i="1" s="1"/>
  <c r="F3634" i="1"/>
  <c r="E3634" i="1"/>
  <c r="D3634" i="1"/>
  <c r="F3631" i="1"/>
  <c r="E3631" i="1"/>
  <c r="D3631" i="1"/>
  <c r="K3628" i="1"/>
  <c r="J3628" i="1"/>
  <c r="I3628" i="1"/>
  <c r="D3628" i="1" s="1"/>
  <c r="K3627" i="1"/>
  <c r="F3627" i="1" s="1"/>
  <c r="J3627" i="1"/>
  <c r="E3627" i="1" s="1"/>
  <c r="I3627" i="1"/>
  <c r="D3627" i="1" s="1"/>
  <c r="K3626" i="1"/>
  <c r="F3626" i="1" s="1"/>
  <c r="J3626" i="1"/>
  <c r="E3626" i="1" s="1"/>
  <c r="I3626" i="1"/>
  <c r="D3626" i="1" s="1"/>
  <c r="F3625" i="1"/>
  <c r="E3625" i="1"/>
  <c r="D3625" i="1"/>
  <c r="K3622" i="1"/>
  <c r="J3622" i="1"/>
  <c r="E3622" i="1" s="1"/>
  <c r="I3622" i="1"/>
  <c r="D3622" i="1" s="1"/>
  <c r="K3621" i="1"/>
  <c r="F3621" i="1" s="1"/>
  <c r="J3621" i="1"/>
  <c r="E3621" i="1" s="1"/>
  <c r="I3621" i="1"/>
  <c r="D3621" i="1" s="1"/>
  <c r="F3620" i="1"/>
  <c r="E3620" i="1"/>
  <c r="D3620" i="1"/>
  <c r="K3617" i="1"/>
  <c r="J3617" i="1"/>
  <c r="E3617" i="1" s="1"/>
  <c r="I3617" i="1"/>
  <c r="D3617" i="1" s="1"/>
  <c r="K3616" i="1"/>
  <c r="F3616" i="1" s="1"/>
  <c r="J3616" i="1"/>
  <c r="E3616" i="1" s="1"/>
  <c r="I3616" i="1"/>
  <c r="D3616" i="1" s="1"/>
  <c r="K3615" i="1"/>
  <c r="F3615" i="1" s="1"/>
  <c r="J3615" i="1"/>
  <c r="E3615" i="1" s="1"/>
  <c r="I3615" i="1"/>
  <c r="D3615" i="1" s="1"/>
  <c r="K3614" i="1"/>
  <c r="F3614" i="1" s="1"/>
  <c r="J3614" i="1"/>
  <c r="E3614" i="1" s="1"/>
  <c r="I3614" i="1"/>
  <c r="D3614" i="1" s="1"/>
  <c r="F3613" i="1"/>
  <c r="E3613" i="1"/>
  <c r="D3613" i="1"/>
  <c r="K3610" i="1"/>
  <c r="J3610" i="1"/>
  <c r="E3610" i="1" s="1"/>
  <c r="I3610" i="1"/>
  <c r="D3610" i="1" s="1"/>
  <c r="K3609" i="1"/>
  <c r="F3609" i="1" s="1"/>
  <c r="J3609" i="1"/>
  <c r="E3609" i="1" s="1"/>
  <c r="I3609" i="1"/>
  <c r="D3609" i="1" s="1"/>
  <c r="K3608" i="1"/>
  <c r="F3608" i="1" s="1"/>
  <c r="J3608" i="1"/>
  <c r="E3608" i="1" s="1"/>
  <c r="I3608" i="1"/>
  <c r="D3608" i="1" s="1"/>
  <c r="F3607" i="1"/>
  <c r="E3607" i="1"/>
  <c r="D3607" i="1"/>
  <c r="D3604" i="1"/>
  <c r="D3603" i="1"/>
  <c r="D3602" i="1"/>
  <c r="F3601" i="1"/>
  <c r="D3601" i="1"/>
  <c r="F3600" i="1"/>
  <c r="E3600" i="1"/>
  <c r="D3600" i="1"/>
  <c r="F3599" i="1"/>
  <c r="E3599" i="1"/>
  <c r="D3599" i="1"/>
  <c r="F3598" i="1"/>
  <c r="E3598" i="1"/>
  <c r="D3598" i="1"/>
  <c r="F3597" i="1"/>
  <c r="E3597" i="1"/>
  <c r="D3597" i="1"/>
  <c r="F3596" i="1"/>
  <c r="E3596" i="1"/>
  <c r="D3596" i="1"/>
  <c r="F3595" i="1"/>
  <c r="E3595" i="1"/>
  <c r="D3595" i="1"/>
  <c r="F3594" i="1"/>
  <c r="E3594" i="1"/>
  <c r="D3594" i="1"/>
  <c r="F3593" i="1"/>
  <c r="E3593" i="1"/>
  <c r="D3593" i="1"/>
  <c r="F3592" i="1"/>
  <c r="E3592" i="1"/>
  <c r="D3592" i="1"/>
  <c r="F3591" i="1"/>
  <c r="E3591" i="1"/>
  <c r="D3591" i="1"/>
  <c r="F3590" i="1"/>
  <c r="E3590" i="1"/>
  <c r="D3590" i="1"/>
  <c r="F3589" i="1"/>
  <c r="E3589" i="1"/>
  <c r="D3589" i="1"/>
  <c r="F3588" i="1"/>
  <c r="E3588" i="1"/>
  <c r="D3588" i="1"/>
  <c r="J3585" i="1"/>
  <c r="C3585" i="1" s="1"/>
  <c r="J3584" i="1"/>
  <c r="C3584" i="1" s="1"/>
  <c r="J3583" i="1"/>
  <c r="C3583" i="1" s="1"/>
  <c r="J3582" i="1"/>
  <c r="C3582" i="1" s="1"/>
  <c r="J3581" i="1"/>
  <c r="C3581" i="1" s="1"/>
  <c r="J3580" i="1"/>
  <c r="C3580" i="1" s="1"/>
  <c r="J3579" i="1"/>
  <c r="C3579" i="1" s="1"/>
  <c r="J3578" i="1"/>
  <c r="C3578" i="1" s="1"/>
  <c r="J3577" i="1"/>
  <c r="C3577" i="1" s="1"/>
  <c r="J3576" i="1"/>
  <c r="C3576" i="1" s="1"/>
  <c r="G3571" i="1"/>
  <c r="D3563" i="1"/>
  <c r="F3562" i="1"/>
  <c r="K3560" i="1"/>
  <c r="J3560" i="1"/>
  <c r="I3560" i="1"/>
  <c r="K3559" i="1"/>
  <c r="J3559" i="1"/>
  <c r="I3559" i="1"/>
  <c r="K3558" i="1"/>
  <c r="F3558" i="1" s="1"/>
  <c r="J3558" i="1"/>
  <c r="E3558" i="1" s="1"/>
  <c r="I3558" i="1"/>
  <c r="D3558" i="1" s="1"/>
  <c r="F3557" i="1"/>
  <c r="E3557" i="1"/>
  <c r="D3557" i="1"/>
  <c r="K3554" i="1"/>
  <c r="J3554" i="1"/>
  <c r="I3554" i="1"/>
  <c r="F3553" i="1"/>
  <c r="E3553" i="1"/>
  <c r="D3553" i="1"/>
  <c r="F3550" i="1"/>
  <c r="E3550" i="1"/>
  <c r="D3550" i="1"/>
  <c r="K3547" i="1"/>
  <c r="J3547" i="1"/>
  <c r="I3547" i="1"/>
  <c r="K3546" i="1"/>
  <c r="J3546" i="1"/>
  <c r="I3546" i="1"/>
  <c r="K3545" i="1"/>
  <c r="F3545" i="1" s="1"/>
  <c r="J3545" i="1"/>
  <c r="E3545" i="1" s="1"/>
  <c r="I3545" i="1"/>
  <c r="D3545" i="1" s="1"/>
  <c r="F3544" i="1"/>
  <c r="E3544" i="1"/>
  <c r="D3544" i="1"/>
  <c r="K3541" i="1"/>
  <c r="J3541" i="1"/>
  <c r="I3541" i="1"/>
  <c r="D3541" i="1" s="1"/>
  <c r="K3540" i="1"/>
  <c r="F3540" i="1" s="1"/>
  <c r="J3540" i="1"/>
  <c r="E3540" i="1" s="1"/>
  <c r="I3540" i="1"/>
  <c r="D3540" i="1" s="1"/>
  <c r="K3539" i="1"/>
  <c r="F3539" i="1" s="1"/>
  <c r="J3539" i="1"/>
  <c r="E3539" i="1" s="1"/>
  <c r="I3539" i="1"/>
  <c r="D3539" i="1" s="1"/>
  <c r="K3538" i="1"/>
  <c r="F3538" i="1" s="1"/>
  <c r="J3538" i="1"/>
  <c r="E3538" i="1" s="1"/>
  <c r="I3538" i="1"/>
  <c r="D3538" i="1" s="1"/>
  <c r="F3537" i="1"/>
  <c r="E3537" i="1"/>
  <c r="D3537" i="1"/>
  <c r="K3534" i="1"/>
  <c r="J3534" i="1"/>
  <c r="I3534" i="1"/>
  <c r="K3533" i="1"/>
  <c r="J3533" i="1"/>
  <c r="I3533" i="1"/>
  <c r="K3532" i="1"/>
  <c r="J3532" i="1"/>
  <c r="I3532" i="1"/>
  <c r="D3532" i="1" s="1"/>
  <c r="F3531" i="1"/>
  <c r="E3531" i="1"/>
  <c r="D3531" i="1"/>
  <c r="D3528" i="1"/>
  <c r="D3527" i="1"/>
  <c r="D3526" i="1"/>
  <c r="F3525" i="1"/>
  <c r="D3525" i="1"/>
  <c r="F3524" i="1"/>
  <c r="E3524" i="1"/>
  <c r="D3524" i="1"/>
  <c r="F3523" i="1"/>
  <c r="E3523" i="1"/>
  <c r="D3523" i="1"/>
  <c r="F3522" i="1"/>
  <c r="E3522" i="1"/>
  <c r="D3522" i="1"/>
  <c r="F3521" i="1"/>
  <c r="E3521" i="1"/>
  <c r="D3521" i="1"/>
  <c r="F3520" i="1"/>
  <c r="E3520" i="1"/>
  <c r="D3520" i="1"/>
  <c r="F3519" i="1"/>
  <c r="E3519" i="1"/>
  <c r="D3519" i="1"/>
  <c r="F3518" i="1"/>
  <c r="E3518" i="1"/>
  <c r="D3518" i="1"/>
  <c r="F3517" i="1"/>
  <c r="E3517" i="1"/>
  <c r="D3517" i="1"/>
  <c r="F3516" i="1"/>
  <c r="E3516" i="1"/>
  <c r="D3516" i="1"/>
  <c r="F3515" i="1"/>
  <c r="E3515" i="1"/>
  <c r="D3515" i="1"/>
  <c r="F3514" i="1"/>
  <c r="E3514" i="1"/>
  <c r="D3514" i="1"/>
  <c r="F3513" i="1"/>
  <c r="E3513" i="1"/>
  <c r="D3513" i="1"/>
  <c r="F3512" i="1"/>
  <c r="E3512" i="1"/>
  <c r="D3512" i="1"/>
  <c r="J3509" i="1"/>
  <c r="C3509" i="1" s="1"/>
  <c r="J3508" i="1"/>
  <c r="C3508" i="1" s="1"/>
  <c r="J3507" i="1"/>
  <c r="C3507" i="1" s="1"/>
  <c r="J3506" i="1"/>
  <c r="C3506" i="1" s="1"/>
  <c r="J3505" i="1"/>
  <c r="C3505" i="1" s="1"/>
  <c r="J3504" i="1"/>
  <c r="C3504" i="1" s="1"/>
  <c r="J3503" i="1"/>
  <c r="C3503" i="1" s="1"/>
  <c r="J3502" i="1"/>
  <c r="C3502" i="1" s="1"/>
  <c r="J3501" i="1"/>
  <c r="C3501" i="1" s="1"/>
  <c r="J3500" i="1"/>
  <c r="C3500" i="1" s="1"/>
  <c r="G3495" i="1"/>
  <c r="D3473" i="1"/>
  <c r="F3472" i="1"/>
  <c r="K3467" i="1"/>
  <c r="J3467" i="1"/>
  <c r="I3467" i="1"/>
  <c r="K3466" i="1"/>
  <c r="J3466" i="1"/>
  <c r="I3466" i="1"/>
  <c r="E3465" i="1"/>
  <c r="D3465" i="1"/>
  <c r="K3462" i="1"/>
  <c r="J3462" i="1"/>
  <c r="I3462" i="1"/>
  <c r="D3462" i="1" s="1"/>
  <c r="F3461" i="1"/>
  <c r="E3461" i="1"/>
  <c r="D3461" i="1"/>
  <c r="K3458" i="1"/>
  <c r="J3458" i="1"/>
  <c r="I3458" i="1"/>
  <c r="K3457" i="1"/>
  <c r="J3457" i="1"/>
  <c r="I3457" i="1"/>
  <c r="D3457" i="1" s="1"/>
  <c r="K3456" i="1"/>
  <c r="F3456" i="1" s="1"/>
  <c r="J3456" i="1"/>
  <c r="E3456" i="1" s="1"/>
  <c r="I3456" i="1"/>
  <c r="D3456" i="1" s="1"/>
  <c r="F3455" i="1"/>
  <c r="E3455" i="1"/>
  <c r="D3455" i="1"/>
  <c r="D3452" i="1"/>
  <c r="D3451" i="1"/>
  <c r="D3450" i="1"/>
  <c r="F3449" i="1"/>
  <c r="D3449" i="1"/>
  <c r="F3448" i="1"/>
  <c r="E3448" i="1"/>
  <c r="D3448" i="1"/>
  <c r="F3447" i="1"/>
  <c r="E3447" i="1"/>
  <c r="D3447" i="1"/>
  <c r="F3446" i="1"/>
  <c r="E3446" i="1"/>
  <c r="D3446" i="1"/>
  <c r="F3445" i="1"/>
  <c r="E3445" i="1"/>
  <c r="D3445" i="1"/>
  <c r="F3444" i="1"/>
  <c r="E3444" i="1"/>
  <c r="D3444" i="1"/>
  <c r="F3443" i="1"/>
  <c r="E3443" i="1"/>
  <c r="D3443" i="1"/>
  <c r="F3442" i="1"/>
  <c r="E3442" i="1"/>
  <c r="D3442" i="1"/>
  <c r="F3441" i="1"/>
  <c r="E3441" i="1"/>
  <c r="D3441" i="1"/>
  <c r="F3440" i="1"/>
  <c r="E3440" i="1"/>
  <c r="D3440" i="1"/>
  <c r="F3439" i="1"/>
  <c r="E3439" i="1"/>
  <c r="D3439" i="1"/>
  <c r="F3438" i="1"/>
  <c r="E3438" i="1"/>
  <c r="D3438" i="1"/>
  <c r="F3437" i="1"/>
  <c r="E3437" i="1"/>
  <c r="D3437" i="1"/>
  <c r="F3436" i="1"/>
  <c r="E3436" i="1"/>
  <c r="D3436" i="1"/>
  <c r="J3433" i="1"/>
  <c r="C3433" i="1" s="1"/>
  <c r="J3432" i="1"/>
  <c r="C3432" i="1" s="1"/>
  <c r="J3431" i="1"/>
  <c r="C3431" i="1" s="1"/>
  <c r="J3430" i="1"/>
  <c r="C3430" i="1" s="1"/>
  <c r="J3429" i="1"/>
  <c r="C3429" i="1" s="1"/>
  <c r="J3428" i="1"/>
  <c r="C3428" i="1" s="1"/>
  <c r="J3427" i="1"/>
  <c r="C3427" i="1" s="1"/>
  <c r="J3426" i="1"/>
  <c r="C3426" i="1" s="1"/>
  <c r="J3425" i="1"/>
  <c r="C3425" i="1" s="1"/>
  <c r="J3424" i="1"/>
  <c r="C3424" i="1" s="1"/>
  <c r="G3344" i="1"/>
  <c r="D3329" i="1"/>
  <c r="F3328" i="1"/>
  <c r="K3326" i="1"/>
  <c r="J3326" i="1"/>
  <c r="I3326" i="1"/>
  <c r="K3325" i="1"/>
  <c r="J3325" i="1"/>
  <c r="I3325" i="1"/>
  <c r="K3324" i="1"/>
  <c r="J3324" i="1"/>
  <c r="E3324" i="1" s="1"/>
  <c r="I3324" i="1"/>
  <c r="D3324" i="1" s="1"/>
  <c r="F3323" i="1"/>
  <c r="E3323" i="1"/>
  <c r="D3323" i="1"/>
  <c r="K3320" i="1"/>
  <c r="J3320" i="1"/>
  <c r="I3320" i="1"/>
  <c r="F3319" i="1"/>
  <c r="E3319" i="1"/>
  <c r="D3319" i="1"/>
  <c r="F3316" i="1"/>
  <c r="E3316" i="1"/>
  <c r="D3316" i="1"/>
  <c r="K3313" i="1"/>
  <c r="J3313" i="1"/>
  <c r="I3313" i="1"/>
  <c r="K3312" i="1"/>
  <c r="J3312" i="1"/>
  <c r="I3312" i="1"/>
  <c r="K3311" i="1"/>
  <c r="F3311" i="1" s="1"/>
  <c r="J3311" i="1"/>
  <c r="E3311" i="1" s="1"/>
  <c r="I3311" i="1"/>
  <c r="D3311" i="1" s="1"/>
  <c r="F3310" i="1"/>
  <c r="E3310" i="1"/>
  <c r="D3310" i="1"/>
  <c r="K3307" i="1"/>
  <c r="J3307" i="1"/>
  <c r="I3307" i="1"/>
  <c r="D3307" i="1" s="1"/>
  <c r="K3306" i="1"/>
  <c r="F3306" i="1" s="1"/>
  <c r="J3306" i="1"/>
  <c r="E3306" i="1" s="1"/>
  <c r="I3306" i="1"/>
  <c r="D3306" i="1" s="1"/>
  <c r="K3305" i="1"/>
  <c r="F3305" i="1" s="1"/>
  <c r="J3305" i="1"/>
  <c r="E3305" i="1" s="1"/>
  <c r="I3305" i="1"/>
  <c r="D3305" i="1" s="1"/>
  <c r="F3304" i="1"/>
  <c r="E3304" i="1"/>
  <c r="D3304" i="1"/>
  <c r="D3301" i="1"/>
  <c r="D3300" i="1"/>
  <c r="D3299" i="1"/>
  <c r="F3298" i="1"/>
  <c r="D3298" i="1"/>
  <c r="F3297" i="1"/>
  <c r="E3297" i="1"/>
  <c r="D3297" i="1"/>
  <c r="F3296" i="1"/>
  <c r="E3296" i="1"/>
  <c r="D3296" i="1"/>
  <c r="F3295" i="1"/>
  <c r="E3295" i="1"/>
  <c r="D3295" i="1"/>
  <c r="F3294" i="1"/>
  <c r="E3294" i="1"/>
  <c r="D3294" i="1"/>
  <c r="F3293" i="1"/>
  <c r="E3293" i="1"/>
  <c r="D3293" i="1"/>
  <c r="F3292" i="1"/>
  <c r="E3292" i="1"/>
  <c r="D3292" i="1"/>
  <c r="F3291" i="1"/>
  <c r="E3291" i="1"/>
  <c r="D3291" i="1"/>
  <c r="F3290" i="1"/>
  <c r="E3290" i="1"/>
  <c r="D3290" i="1"/>
  <c r="F3289" i="1"/>
  <c r="E3289" i="1"/>
  <c r="D3289" i="1"/>
  <c r="F3288" i="1"/>
  <c r="E3288" i="1"/>
  <c r="D3288" i="1"/>
  <c r="F3287" i="1"/>
  <c r="E3287" i="1"/>
  <c r="D3287" i="1"/>
  <c r="F3286" i="1"/>
  <c r="E3286" i="1"/>
  <c r="D3286" i="1"/>
  <c r="F3285" i="1"/>
  <c r="E3285" i="1"/>
  <c r="D3285" i="1"/>
  <c r="J3282" i="1"/>
  <c r="C3282" i="1" s="1"/>
  <c r="J3281" i="1"/>
  <c r="C3281" i="1" s="1"/>
  <c r="J3280" i="1"/>
  <c r="C3280" i="1" s="1"/>
  <c r="J3279" i="1"/>
  <c r="C3279" i="1" s="1"/>
  <c r="J3278" i="1"/>
  <c r="C3278" i="1" s="1"/>
  <c r="J3277" i="1"/>
  <c r="C3277" i="1" s="1"/>
  <c r="J3275" i="1"/>
  <c r="C3275" i="1" s="1"/>
  <c r="J3274" i="1"/>
  <c r="C3274" i="1" s="1"/>
  <c r="G3269" i="1"/>
  <c r="D3247" i="1"/>
  <c r="F3246" i="1"/>
  <c r="K3240" i="1"/>
  <c r="J3240" i="1"/>
  <c r="I3240" i="1"/>
  <c r="K3239" i="1"/>
  <c r="J3239" i="1"/>
  <c r="I3239" i="1"/>
  <c r="D3239" i="1" s="1"/>
  <c r="F3238" i="1"/>
  <c r="E3238" i="1"/>
  <c r="D3238" i="1"/>
  <c r="E3235" i="1"/>
  <c r="D3235" i="1"/>
  <c r="K3232" i="1"/>
  <c r="J3232" i="1"/>
  <c r="I3232" i="1"/>
  <c r="K3231" i="1"/>
  <c r="J3231" i="1"/>
  <c r="I3231" i="1"/>
  <c r="K3230" i="1"/>
  <c r="J3230" i="1"/>
  <c r="I3230" i="1"/>
  <c r="D3230" i="1" s="1"/>
  <c r="F3229" i="1"/>
  <c r="E3229" i="1"/>
  <c r="D3229" i="1"/>
  <c r="D3226" i="1"/>
  <c r="D3225" i="1"/>
  <c r="D3224" i="1"/>
  <c r="F3223" i="1"/>
  <c r="D3223" i="1"/>
  <c r="F3222" i="1"/>
  <c r="E3222" i="1"/>
  <c r="D3222" i="1"/>
  <c r="F3221" i="1"/>
  <c r="E3221" i="1"/>
  <c r="D3221" i="1"/>
  <c r="F3220" i="1"/>
  <c r="E3220" i="1"/>
  <c r="D3220" i="1"/>
  <c r="F3219" i="1"/>
  <c r="E3219" i="1"/>
  <c r="D3219" i="1"/>
  <c r="F3218" i="1"/>
  <c r="E3218" i="1"/>
  <c r="D3218" i="1"/>
  <c r="F3217" i="1"/>
  <c r="E3217" i="1"/>
  <c r="D3217" i="1"/>
  <c r="F3216" i="1"/>
  <c r="E3216" i="1"/>
  <c r="D3216" i="1"/>
  <c r="F3215" i="1"/>
  <c r="E3215" i="1"/>
  <c r="D3215" i="1"/>
  <c r="F3214" i="1"/>
  <c r="E3214" i="1"/>
  <c r="D3214" i="1"/>
  <c r="F3213" i="1"/>
  <c r="E3213" i="1"/>
  <c r="D3213" i="1"/>
  <c r="F3212" i="1"/>
  <c r="E3212" i="1"/>
  <c r="D3212" i="1"/>
  <c r="F3211" i="1"/>
  <c r="E3211" i="1"/>
  <c r="D3211" i="1"/>
  <c r="F3210" i="1"/>
  <c r="E3210" i="1"/>
  <c r="D3210" i="1"/>
  <c r="J3207" i="1"/>
  <c r="C3207" i="1" s="1"/>
  <c r="J3206" i="1"/>
  <c r="C3206" i="1" s="1"/>
  <c r="J3205" i="1"/>
  <c r="C3205" i="1" s="1"/>
  <c r="J3204" i="1"/>
  <c r="C3204" i="1" s="1"/>
  <c r="J3203" i="1"/>
  <c r="C3203" i="1" s="1"/>
  <c r="J3202" i="1"/>
  <c r="C3202" i="1" s="1"/>
  <c r="J3200" i="1"/>
  <c r="C3200" i="1" s="1"/>
  <c r="J3199" i="1"/>
  <c r="C3199" i="1" s="1"/>
  <c r="G3194" i="1"/>
  <c r="D3172" i="1"/>
  <c r="F3171" i="1"/>
  <c r="K3165" i="1"/>
  <c r="J3165" i="1"/>
  <c r="I3165" i="1"/>
  <c r="K3164" i="1"/>
  <c r="J3164" i="1"/>
  <c r="I3164" i="1"/>
  <c r="D3164" i="1" s="1"/>
  <c r="F3163" i="1"/>
  <c r="E3163" i="1"/>
  <c r="D3163" i="1"/>
  <c r="E3160" i="1"/>
  <c r="D3160" i="1"/>
  <c r="K3157" i="1"/>
  <c r="J3157" i="1"/>
  <c r="I3157" i="1"/>
  <c r="K3156" i="1"/>
  <c r="J3156" i="1"/>
  <c r="I3156" i="1"/>
  <c r="K3155" i="1"/>
  <c r="J3155" i="1"/>
  <c r="I3155" i="1"/>
  <c r="D3155" i="1" s="1"/>
  <c r="F3154" i="1"/>
  <c r="E3154" i="1"/>
  <c r="D3154" i="1"/>
  <c r="D3151" i="1"/>
  <c r="D3150" i="1"/>
  <c r="D3149" i="1"/>
  <c r="F3148" i="1"/>
  <c r="D3148" i="1"/>
  <c r="F3147" i="1"/>
  <c r="E3147" i="1"/>
  <c r="D3147" i="1"/>
  <c r="F3146" i="1"/>
  <c r="E3146" i="1"/>
  <c r="D3146" i="1"/>
  <c r="F3145" i="1"/>
  <c r="E3145" i="1"/>
  <c r="D3145" i="1"/>
  <c r="F3144" i="1"/>
  <c r="E3144" i="1"/>
  <c r="D3144" i="1"/>
  <c r="F3143" i="1"/>
  <c r="E3143" i="1"/>
  <c r="D3143" i="1"/>
  <c r="F3142" i="1"/>
  <c r="E3142" i="1"/>
  <c r="D3142" i="1"/>
  <c r="F3141" i="1"/>
  <c r="E3141" i="1"/>
  <c r="D3141" i="1"/>
  <c r="F3140" i="1"/>
  <c r="E3140" i="1"/>
  <c r="D3140" i="1"/>
  <c r="F3139" i="1"/>
  <c r="E3139" i="1"/>
  <c r="D3139" i="1"/>
  <c r="F3138" i="1"/>
  <c r="E3138" i="1"/>
  <c r="D3138" i="1"/>
  <c r="F3137" i="1"/>
  <c r="E3137" i="1"/>
  <c r="D3137" i="1"/>
  <c r="F3136" i="1"/>
  <c r="E3136" i="1"/>
  <c r="D3136" i="1"/>
  <c r="F3135" i="1"/>
  <c r="E3135" i="1"/>
  <c r="D3135" i="1"/>
  <c r="J3132" i="1"/>
  <c r="C3132" i="1" s="1"/>
  <c r="J3131" i="1"/>
  <c r="C3131" i="1" s="1"/>
  <c r="J3130" i="1"/>
  <c r="C3130" i="1" s="1"/>
  <c r="J3129" i="1"/>
  <c r="C3129" i="1" s="1"/>
  <c r="J3128" i="1"/>
  <c r="C3128" i="1" s="1"/>
  <c r="J3127" i="1"/>
  <c r="C3127" i="1" s="1"/>
  <c r="J3125" i="1"/>
  <c r="C3125" i="1" s="1"/>
  <c r="J3124" i="1"/>
  <c r="C3124" i="1" s="1"/>
  <c r="G3119" i="1"/>
  <c r="D3104" i="1"/>
  <c r="F3103" i="1"/>
  <c r="K3101" i="1"/>
  <c r="J3101" i="1"/>
  <c r="I3101" i="1"/>
  <c r="K3100" i="1"/>
  <c r="J3100" i="1"/>
  <c r="I3100" i="1"/>
  <c r="K3099" i="1"/>
  <c r="J3099" i="1"/>
  <c r="E3099" i="1" s="1"/>
  <c r="I3099" i="1"/>
  <c r="D3099" i="1" s="1"/>
  <c r="F3098" i="1"/>
  <c r="E3098" i="1"/>
  <c r="D3098" i="1"/>
  <c r="K3095" i="1"/>
  <c r="J3095" i="1"/>
  <c r="I3095" i="1"/>
  <c r="F3094" i="1"/>
  <c r="E3094" i="1"/>
  <c r="D3094" i="1"/>
  <c r="F3091" i="1"/>
  <c r="E3091" i="1"/>
  <c r="D3091" i="1"/>
  <c r="K3088" i="1"/>
  <c r="J3088" i="1"/>
  <c r="I3088" i="1"/>
  <c r="K3087" i="1"/>
  <c r="J3087" i="1"/>
  <c r="I3087" i="1"/>
  <c r="K3086" i="1"/>
  <c r="F3086" i="1" s="1"/>
  <c r="J3086" i="1"/>
  <c r="E3086" i="1" s="1"/>
  <c r="I3086" i="1"/>
  <c r="D3086" i="1" s="1"/>
  <c r="F3085" i="1"/>
  <c r="E3085" i="1"/>
  <c r="D3085" i="1"/>
  <c r="K3082" i="1"/>
  <c r="J3082" i="1"/>
  <c r="I3082" i="1"/>
  <c r="D3082" i="1" s="1"/>
  <c r="K3081" i="1"/>
  <c r="F3081" i="1" s="1"/>
  <c r="J3081" i="1"/>
  <c r="E3081" i="1" s="1"/>
  <c r="I3081" i="1"/>
  <c r="D3081" i="1" s="1"/>
  <c r="K3080" i="1"/>
  <c r="F3080" i="1" s="1"/>
  <c r="J3080" i="1"/>
  <c r="E3080" i="1" s="1"/>
  <c r="I3080" i="1"/>
  <c r="D3080" i="1" s="1"/>
  <c r="F3079" i="1"/>
  <c r="E3079" i="1"/>
  <c r="D3079" i="1"/>
  <c r="D3076" i="1"/>
  <c r="D3075" i="1"/>
  <c r="D3074" i="1"/>
  <c r="F3073" i="1"/>
  <c r="D3073" i="1"/>
  <c r="F3072" i="1"/>
  <c r="E3072" i="1"/>
  <c r="D3072" i="1"/>
  <c r="F3071" i="1"/>
  <c r="E3071" i="1"/>
  <c r="D3071" i="1"/>
  <c r="F3070" i="1"/>
  <c r="E3070" i="1"/>
  <c r="D3070" i="1"/>
  <c r="F3069" i="1"/>
  <c r="E3069" i="1"/>
  <c r="D3069" i="1"/>
  <c r="F3068" i="1"/>
  <c r="E3068" i="1"/>
  <c r="D3068" i="1"/>
  <c r="F3067" i="1"/>
  <c r="E3067" i="1"/>
  <c r="D3067" i="1"/>
  <c r="F3066" i="1"/>
  <c r="E3066" i="1"/>
  <c r="D3066" i="1"/>
  <c r="F3065" i="1"/>
  <c r="E3065" i="1"/>
  <c r="D3065" i="1"/>
  <c r="F3064" i="1"/>
  <c r="E3064" i="1"/>
  <c r="D3064" i="1"/>
  <c r="F3063" i="1"/>
  <c r="E3063" i="1"/>
  <c r="D3063" i="1"/>
  <c r="F3062" i="1"/>
  <c r="E3062" i="1"/>
  <c r="D3062" i="1"/>
  <c r="F3061" i="1"/>
  <c r="E3061" i="1"/>
  <c r="D3061" i="1"/>
  <c r="F3060" i="1"/>
  <c r="E3060" i="1"/>
  <c r="D3060" i="1"/>
  <c r="J3057" i="1"/>
  <c r="C3057" i="1" s="1"/>
  <c r="J3056" i="1"/>
  <c r="C3056" i="1" s="1"/>
  <c r="J3055" i="1"/>
  <c r="C3055" i="1" s="1"/>
  <c r="J3054" i="1"/>
  <c r="C3054" i="1" s="1"/>
  <c r="J3053" i="1"/>
  <c r="C3053" i="1" s="1"/>
  <c r="J3052" i="1"/>
  <c r="C3052" i="1" s="1"/>
  <c r="J3050" i="1"/>
  <c r="C3050" i="1" s="1"/>
  <c r="J3049" i="1"/>
  <c r="C3049" i="1" s="1"/>
  <c r="G3044" i="1"/>
  <c r="D3041" i="1"/>
  <c r="F3040" i="1"/>
  <c r="K3038" i="1"/>
  <c r="J3038" i="1"/>
  <c r="I3038" i="1"/>
  <c r="K3037" i="1"/>
  <c r="J3037" i="1"/>
  <c r="I3037" i="1"/>
  <c r="D3037" i="1" s="1"/>
  <c r="K3036" i="1"/>
  <c r="F3036" i="1" s="1"/>
  <c r="J3036" i="1"/>
  <c r="E3036" i="1" s="1"/>
  <c r="I3036" i="1"/>
  <c r="D3036" i="1" s="1"/>
  <c r="F3035" i="1"/>
  <c r="E3035" i="1"/>
  <c r="D3035" i="1"/>
  <c r="K3032" i="1"/>
  <c r="J3032" i="1"/>
  <c r="I3032" i="1"/>
  <c r="D3032" i="1" s="1"/>
  <c r="F3031" i="1"/>
  <c r="E3031" i="1"/>
  <c r="D3031" i="1"/>
  <c r="F3028" i="1"/>
  <c r="E3028" i="1"/>
  <c r="D3028" i="1"/>
  <c r="K3025" i="1"/>
  <c r="J3025" i="1"/>
  <c r="I3025" i="1"/>
  <c r="D3025" i="1" s="1"/>
  <c r="K3024" i="1"/>
  <c r="F3024" i="1" s="1"/>
  <c r="J3024" i="1"/>
  <c r="E3024" i="1" s="1"/>
  <c r="I3024" i="1"/>
  <c r="D3024" i="1" s="1"/>
  <c r="K3023" i="1"/>
  <c r="F3023" i="1" s="1"/>
  <c r="J3023" i="1"/>
  <c r="E3023" i="1" s="1"/>
  <c r="I3023" i="1"/>
  <c r="D3023" i="1" s="1"/>
  <c r="F3022" i="1"/>
  <c r="E3022" i="1"/>
  <c r="D3022" i="1"/>
  <c r="K3019" i="1"/>
  <c r="J3019" i="1"/>
  <c r="I3019" i="1"/>
  <c r="D3019" i="1" s="1"/>
  <c r="K3018" i="1"/>
  <c r="F3018" i="1" s="1"/>
  <c r="J3018" i="1"/>
  <c r="E3018" i="1" s="1"/>
  <c r="I3018" i="1"/>
  <c r="D3018" i="1" s="1"/>
  <c r="F3017" i="1"/>
  <c r="E3017" i="1"/>
  <c r="D3017" i="1"/>
  <c r="K3014" i="1"/>
  <c r="J3014" i="1"/>
  <c r="I3014" i="1"/>
  <c r="D3014" i="1" s="1"/>
  <c r="K3013" i="1"/>
  <c r="F3013" i="1" s="1"/>
  <c r="J3013" i="1"/>
  <c r="E3013" i="1" s="1"/>
  <c r="I3013" i="1"/>
  <c r="D3013" i="1" s="1"/>
  <c r="K3012" i="1"/>
  <c r="F3012" i="1" s="1"/>
  <c r="J3012" i="1"/>
  <c r="E3012" i="1" s="1"/>
  <c r="I3012" i="1"/>
  <c r="D3012" i="1" s="1"/>
  <c r="K3011" i="1"/>
  <c r="F3011" i="1" s="1"/>
  <c r="J3011" i="1"/>
  <c r="E3011" i="1" s="1"/>
  <c r="I3011" i="1"/>
  <c r="D3011" i="1" s="1"/>
  <c r="F3010" i="1"/>
  <c r="E3010" i="1"/>
  <c r="D3010" i="1"/>
  <c r="K3007" i="1"/>
  <c r="J3007" i="1"/>
  <c r="E3007" i="1" s="1"/>
  <c r="I3007" i="1"/>
  <c r="D3007" i="1" s="1"/>
  <c r="K3006" i="1"/>
  <c r="F3006" i="1" s="1"/>
  <c r="J3006" i="1"/>
  <c r="E3006" i="1" s="1"/>
  <c r="I3006" i="1"/>
  <c r="D3006" i="1" s="1"/>
  <c r="K3005" i="1"/>
  <c r="F3005" i="1" s="1"/>
  <c r="J3005" i="1"/>
  <c r="E3005" i="1" s="1"/>
  <c r="I3005" i="1"/>
  <c r="D3005" i="1" s="1"/>
  <c r="F3004" i="1"/>
  <c r="E3004" i="1"/>
  <c r="D3004" i="1"/>
  <c r="D3001" i="1"/>
  <c r="D3000" i="1"/>
  <c r="D2999" i="1"/>
  <c r="F2998" i="1"/>
  <c r="D2998" i="1"/>
  <c r="F2997" i="1"/>
  <c r="E2997" i="1"/>
  <c r="D2997" i="1"/>
  <c r="F2996" i="1"/>
  <c r="E2996" i="1"/>
  <c r="D2996" i="1"/>
  <c r="F2995" i="1"/>
  <c r="E2995" i="1"/>
  <c r="D2995" i="1"/>
  <c r="F2994" i="1"/>
  <c r="E2994" i="1"/>
  <c r="D2994" i="1"/>
  <c r="F2993" i="1"/>
  <c r="E2993" i="1"/>
  <c r="D2993" i="1"/>
  <c r="F2992" i="1"/>
  <c r="E2992" i="1"/>
  <c r="D2992" i="1"/>
  <c r="F2991" i="1"/>
  <c r="E2991" i="1"/>
  <c r="D2991" i="1"/>
  <c r="F2990" i="1"/>
  <c r="E2990" i="1"/>
  <c r="D2990" i="1"/>
  <c r="F2989" i="1"/>
  <c r="E2989" i="1"/>
  <c r="D2989" i="1"/>
  <c r="F2988" i="1"/>
  <c r="E2988" i="1"/>
  <c r="D2988" i="1"/>
  <c r="F2987" i="1"/>
  <c r="E2987" i="1"/>
  <c r="D2987" i="1"/>
  <c r="F2986" i="1"/>
  <c r="E2986" i="1"/>
  <c r="D2986" i="1"/>
  <c r="F2985" i="1"/>
  <c r="E2985" i="1"/>
  <c r="D2985" i="1"/>
  <c r="J2982" i="1"/>
  <c r="C2982" i="1" s="1"/>
  <c r="J2981" i="1"/>
  <c r="C2981" i="1" s="1"/>
  <c r="J2980" i="1"/>
  <c r="C2980" i="1" s="1"/>
  <c r="J2979" i="1"/>
  <c r="C2979" i="1" s="1"/>
  <c r="J2978" i="1"/>
  <c r="C2978" i="1" s="1"/>
  <c r="J2977" i="1"/>
  <c r="C2977" i="1" s="1"/>
  <c r="J2976" i="1"/>
  <c r="C2976" i="1" s="1"/>
  <c r="J2975" i="1"/>
  <c r="C2975" i="1" s="1"/>
  <c r="J2974" i="1"/>
  <c r="C2974" i="1" s="1"/>
  <c r="G2969" i="1"/>
  <c r="D2966" i="1"/>
  <c r="F2965" i="1"/>
  <c r="K2963" i="1"/>
  <c r="J2963" i="1"/>
  <c r="I2963" i="1"/>
  <c r="K2962" i="1"/>
  <c r="J2962" i="1"/>
  <c r="I2962" i="1"/>
  <c r="K2961" i="1"/>
  <c r="J2961" i="1"/>
  <c r="E2961" i="1" s="1"/>
  <c r="I2961" i="1"/>
  <c r="D2961" i="1" s="1"/>
  <c r="F2960" i="1"/>
  <c r="E2960" i="1"/>
  <c r="D2960" i="1"/>
  <c r="K2957" i="1"/>
  <c r="J2957" i="1"/>
  <c r="I2957" i="1"/>
  <c r="D2957" i="1" s="1"/>
  <c r="F2956" i="1"/>
  <c r="E2956" i="1"/>
  <c r="D2956" i="1"/>
  <c r="F2953" i="1"/>
  <c r="E2953" i="1"/>
  <c r="D2953" i="1"/>
  <c r="K2950" i="1"/>
  <c r="J2950" i="1"/>
  <c r="I2950" i="1"/>
  <c r="K2949" i="1"/>
  <c r="F2949" i="1" s="1"/>
  <c r="J2949" i="1"/>
  <c r="E2949" i="1" s="1"/>
  <c r="I2949" i="1"/>
  <c r="D2949" i="1" s="1"/>
  <c r="K2948" i="1"/>
  <c r="F2948" i="1" s="1"/>
  <c r="J2948" i="1"/>
  <c r="E2948" i="1" s="1"/>
  <c r="I2948" i="1"/>
  <c r="D2948" i="1" s="1"/>
  <c r="F2947" i="1"/>
  <c r="E2947" i="1"/>
  <c r="D2947" i="1"/>
  <c r="K2944" i="1"/>
  <c r="J2944" i="1"/>
  <c r="I2944" i="1"/>
  <c r="K2943" i="1"/>
  <c r="J2943" i="1"/>
  <c r="E2943" i="1" s="1"/>
  <c r="I2943" i="1"/>
  <c r="D2943" i="1" s="1"/>
  <c r="F2942" i="1"/>
  <c r="E2942" i="1"/>
  <c r="D2942" i="1"/>
  <c r="K2939" i="1"/>
  <c r="J2939" i="1"/>
  <c r="I2939" i="1"/>
  <c r="D2939" i="1" s="1"/>
  <c r="K2938" i="1"/>
  <c r="F2938" i="1" s="1"/>
  <c r="J2938" i="1"/>
  <c r="E2938" i="1" s="1"/>
  <c r="I2938" i="1"/>
  <c r="D2938" i="1" s="1"/>
  <c r="K2937" i="1"/>
  <c r="F2937" i="1" s="1"/>
  <c r="J2937" i="1"/>
  <c r="E2937" i="1" s="1"/>
  <c r="I2937" i="1"/>
  <c r="D2937" i="1" s="1"/>
  <c r="K2936" i="1"/>
  <c r="F2936" i="1" s="1"/>
  <c r="J2936" i="1"/>
  <c r="E2936" i="1" s="1"/>
  <c r="I2936" i="1"/>
  <c r="D2936" i="1" s="1"/>
  <c r="F2935" i="1"/>
  <c r="E2935" i="1"/>
  <c r="D2935" i="1"/>
  <c r="K2932" i="1"/>
  <c r="J2932" i="1"/>
  <c r="I2932" i="1"/>
  <c r="K2931" i="1"/>
  <c r="F2931" i="1" s="1"/>
  <c r="J2931" i="1"/>
  <c r="E2931" i="1" s="1"/>
  <c r="I2931" i="1"/>
  <c r="D2931" i="1" s="1"/>
  <c r="K2930" i="1"/>
  <c r="F2930" i="1" s="1"/>
  <c r="J2930" i="1"/>
  <c r="E2930" i="1" s="1"/>
  <c r="I2930" i="1"/>
  <c r="D2930" i="1" s="1"/>
  <c r="F2929" i="1"/>
  <c r="E2929" i="1"/>
  <c r="D2929" i="1"/>
  <c r="D2926" i="1"/>
  <c r="D2925" i="1"/>
  <c r="D2924" i="1"/>
  <c r="F2923" i="1"/>
  <c r="D2923" i="1"/>
  <c r="F2922" i="1"/>
  <c r="E2922" i="1"/>
  <c r="D2922" i="1"/>
  <c r="F2921" i="1"/>
  <c r="E2921" i="1"/>
  <c r="D2921" i="1"/>
  <c r="F2920" i="1"/>
  <c r="E2920" i="1"/>
  <c r="D2920" i="1"/>
  <c r="F2919" i="1"/>
  <c r="E2919" i="1"/>
  <c r="D2919" i="1"/>
  <c r="F2918" i="1"/>
  <c r="E2918" i="1"/>
  <c r="D2918" i="1"/>
  <c r="F2917" i="1"/>
  <c r="E2917" i="1"/>
  <c r="D2917" i="1"/>
  <c r="F2916" i="1"/>
  <c r="E2916" i="1"/>
  <c r="D2916" i="1"/>
  <c r="F2915" i="1"/>
  <c r="E2915" i="1"/>
  <c r="D2915" i="1"/>
  <c r="F2914" i="1"/>
  <c r="E2914" i="1"/>
  <c r="D2914" i="1"/>
  <c r="F2913" i="1"/>
  <c r="E2913" i="1"/>
  <c r="D2913" i="1"/>
  <c r="F2912" i="1"/>
  <c r="E2912" i="1"/>
  <c r="D2912" i="1"/>
  <c r="F2911" i="1"/>
  <c r="E2911" i="1"/>
  <c r="D2911" i="1"/>
  <c r="F2910" i="1"/>
  <c r="E2910" i="1"/>
  <c r="D2910" i="1"/>
  <c r="J2907" i="1"/>
  <c r="C2907" i="1" s="1"/>
  <c r="J2906" i="1"/>
  <c r="C2906" i="1" s="1"/>
  <c r="J2905" i="1"/>
  <c r="C2905" i="1" s="1"/>
  <c r="J2904" i="1"/>
  <c r="C2904" i="1" s="1"/>
  <c r="J2903" i="1"/>
  <c r="C2903" i="1" s="1"/>
  <c r="J2902" i="1"/>
  <c r="C2902" i="1" s="1"/>
  <c r="J2901" i="1"/>
  <c r="C2901" i="1" s="1"/>
  <c r="J2900" i="1"/>
  <c r="C2900" i="1" s="1"/>
  <c r="J2899" i="1"/>
  <c r="C2899" i="1" s="1"/>
  <c r="J2898" i="1"/>
  <c r="C2898" i="1" s="1"/>
  <c r="G2893" i="1"/>
  <c r="D2885" i="1"/>
  <c r="F2884" i="1"/>
  <c r="K2882" i="1"/>
  <c r="J2882" i="1"/>
  <c r="I2882" i="1"/>
  <c r="K2881" i="1"/>
  <c r="J2881" i="1"/>
  <c r="I2881" i="1"/>
  <c r="K2880" i="1"/>
  <c r="J2880" i="1"/>
  <c r="I2880" i="1"/>
  <c r="D2880" i="1" s="1"/>
  <c r="F2879" i="1"/>
  <c r="E2879" i="1"/>
  <c r="D2879" i="1"/>
  <c r="K2876" i="1"/>
  <c r="J2876" i="1"/>
  <c r="I2876" i="1"/>
  <c r="F2875" i="1"/>
  <c r="E2875" i="1"/>
  <c r="D2875" i="1"/>
  <c r="F2872" i="1"/>
  <c r="E2872" i="1"/>
  <c r="D2872" i="1"/>
  <c r="K2869" i="1"/>
  <c r="J2869" i="1"/>
  <c r="I2869" i="1"/>
  <c r="K2868" i="1"/>
  <c r="J2868" i="1"/>
  <c r="I2868" i="1"/>
  <c r="K2867" i="1"/>
  <c r="F2867" i="1" s="1"/>
  <c r="J2867" i="1"/>
  <c r="E2867" i="1" s="1"/>
  <c r="I2867" i="1"/>
  <c r="D2867" i="1" s="1"/>
  <c r="F2866" i="1"/>
  <c r="E2866" i="1"/>
  <c r="D2866" i="1"/>
  <c r="K2863" i="1"/>
  <c r="J2863" i="1"/>
  <c r="I2863" i="1"/>
  <c r="K2862" i="1"/>
  <c r="F2862" i="1" s="1"/>
  <c r="J2862" i="1"/>
  <c r="E2862" i="1" s="1"/>
  <c r="I2862" i="1"/>
  <c r="D2862" i="1" s="1"/>
  <c r="K2861" i="1"/>
  <c r="F2861" i="1" s="1"/>
  <c r="J2861" i="1"/>
  <c r="E2861" i="1" s="1"/>
  <c r="I2861" i="1"/>
  <c r="D2861" i="1" s="1"/>
  <c r="K2860" i="1"/>
  <c r="F2860" i="1" s="1"/>
  <c r="J2860" i="1"/>
  <c r="E2860" i="1" s="1"/>
  <c r="I2860" i="1"/>
  <c r="D2860" i="1" s="1"/>
  <c r="F2859" i="1"/>
  <c r="E2859" i="1"/>
  <c r="D2859" i="1"/>
  <c r="K2856" i="1"/>
  <c r="J2856" i="1"/>
  <c r="I2856" i="1"/>
  <c r="K2855" i="1"/>
  <c r="J2855" i="1"/>
  <c r="E2855" i="1" s="1"/>
  <c r="I2855" i="1"/>
  <c r="D2855" i="1" s="1"/>
  <c r="K2854" i="1"/>
  <c r="F2854" i="1" s="1"/>
  <c r="J2854" i="1"/>
  <c r="E2854" i="1" s="1"/>
  <c r="I2854" i="1"/>
  <c r="D2854" i="1" s="1"/>
  <c r="F2853" i="1"/>
  <c r="E2853" i="1"/>
  <c r="D2853" i="1"/>
  <c r="D2850" i="1"/>
  <c r="D2849" i="1"/>
  <c r="D2848" i="1"/>
  <c r="F2847" i="1"/>
  <c r="D2847" i="1"/>
  <c r="F2846" i="1"/>
  <c r="E2846" i="1"/>
  <c r="D2846" i="1"/>
  <c r="F2845" i="1"/>
  <c r="E2845" i="1"/>
  <c r="D2845" i="1"/>
  <c r="F2844" i="1"/>
  <c r="E2844" i="1"/>
  <c r="D2844" i="1"/>
  <c r="F2843" i="1"/>
  <c r="E2843" i="1"/>
  <c r="D2843" i="1"/>
  <c r="F2842" i="1"/>
  <c r="E2842" i="1"/>
  <c r="D2842" i="1"/>
  <c r="F2841" i="1"/>
  <c r="E2841" i="1"/>
  <c r="D2841" i="1"/>
  <c r="F2840" i="1"/>
  <c r="E2840" i="1"/>
  <c r="D2840" i="1"/>
  <c r="F2839" i="1"/>
  <c r="E2839" i="1"/>
  <c r="D2839" i="1"/>
  <c r="F2838" i="1"/>
  <c r="E2838" i="1"/>
  <c r="D2838" i="1"/>
  <c r="F2837" i="1"/>
  <c r="E2837" i="1"/>
  <c r="D2837" i="1"/>
  <c r="F2836" i="1"/>
  <c r="E2836" i="1"/>
  <c r="D2836" i="1"/>
  <c r="F2835" i="1"/>
  <c r="E2835" i="1"/>
  <c r="D2835" i="1"/>
  <c r="F2834" i="1"/>
  <c r="E2834" i="1"/>
  <c r="D2834" i="1"/>
  <c r="J2831" i="1"/>
  <c r="C2831" i="1" s="1"/>
  <c r="J2830" i="1"/>
  <c r="C2830" i="1" s="1"/>
  <c r="J2829" i="1"/>
  <c r="C2829" i="1" s="1"/>
  <c r="J2828" i="1"/>
  <c r="C2828" i="1" s="1"/>
  <c r="J2827" i="1"/>
  <c r="C2827" i="1" s="1"/>
  <c r="J2826" i="1"/>
  <c r="C2826" i="1" s="1"/>
  <c r="J2825" i="1"/>
  <c r="C2825" i="1" s="1"/>
  <c r="J2824" i="1"/>
  <c r="C2824" i="1" s="1"/>
  <c r="J2823" i="1"/>
  <c r="C2823" i="1" s="1"/>
  <c r="J2822" i="1"/>
  <c r="C2822" i="1" s="1"/>
  <c r="G2817" i="1"/>
  <c r="D2795" i="1"/>
  <c r="F2794" i="1"/>
  <c r="K2793" i="1"/>
  <c r="J2793" i="1"/>
  <c r="I2793" i="1"/>
  <c r="K2792" i="1"/>
  <c r="J2792" i="1"/>
  <c r="I2792" i="1"/>
  <c r="K2791" i="1"/>
  <c r="J2791" i="1"/>
  <c r="I2791" i="1"/>
  <c r="F2790" i="1"/>
  <c r="E2790" i="1"/>
  <c r="D2790" i="1"/>
  <c r="K2787" i="1"/>
  <c r="J2787" i="1"/>
  <c r="I2787" i="1"/>
  <c r="D2787" i="1" s="1"/>
  <c r="F2786" i="1"/>
  <c r="E2786" i="1"/>
  <c r="D2786" i="1"/>
  <c r="F2783" i="1"/>
  <c r="E2783" i="1"/>
  <c r="D2783" i="1"/>
  <c r="K2780" i="1"/>
  <c r="J2780" i="1"/>
  <c r="I2780" i="1"/>
  <c r="K2779" i="1"/>
  <c r="J2779" i="1"/>
  <c r="E2779" i="1" s="1"/>
  <c r="I2779" i="1"/>
  <c r="D2779" i="1" s="1"/>
  <c r="K2778" i="1"/>
  <c r="F2778" i="1" s="1"/>
  <c r="J2778" i="1"/>
  <c r="E2778" i="1" s="1"/>
  <c r="I2778" i="1"/>
  <c r="D2778" i="1" s="1"/>
  <c r="F2777" i="1"/>
  <c r="E2777" i="1"/>
  <c r="D2777" i="1"/>
  <c r="D2774" i="1"/>
  <c r="D2773" i="1"/>
  <c r="D2772" i="1"/>
  <c r="F2771" i="1"/>
  <c r="D2771" i="1"/>
  <c r="F2770" i="1"/>
  <c r="E2770" i="1"/>
  <c r="D2770" i="1"/>
  <c r="F2769" i="1"/>
  <c r="E2769" i="1"/>
  <c r="D2769" i="1"/>
  <c r="F2768" i="1"/>
  <c r="E2768" i="1"/>
  <c r="D2768" i="1"/>
  <c r="F2767" i="1"/>
  <c r="E2767" i="1"/>
  <c r="D2767" i="1"/>
  <c r="F2766" i="1"/>
  <c r="E2766" i="1"/>
  <c r="D2766" i="1"/>
  <c r="F2765" i="1"/>
  <c r="E2765" i="1"/>
  <c r="D2765" i="1"/>
  <c r="F2764" i="1"/>
  <c r="E2764" i="1"/>
  <c r="D2764" i="1"/>
  <c r="F2763" i="1"/>
  <c r="E2763" i="1"/>
  <c r="D2763" i="1"/>
  <c r="F2762" i="1"/>
  <c r="E2762" i="1"/>
  <c r="D2762" i="1"/>
  <c r="F2761" i="1"/>
  <c r="E2761" i="1"/>
  <c r="D2761" i="1"/>
  <c r="F2760" i="1"/>
  <c r="E2760" i="1"/>
  <c r="D2760" i="1"/>
  <c r="F2759" i="1"/>
  <c r="E2759" i="1"/>
  <c r="D2759" i="1"/>
  <c r="F2758" i="1"/>
  <c r="E2758" i="1"/>
  <c r="D2758" i="1"/>
  <c r="J2755" i="1"/>
  <c r="C2755" i="1" s="1"/>
  <c r="J2754" i="1"/>
  <c r="C2754" i="1" s="1"/>
  <c r="J2753" i="1"/>
  <c r="C2753" i="1" s="1"/>
  <c r="J2752" i="1"/>
  <c r="C2752" i="1" s="1"/>
  <c r="J2751" i="1"/>
  <c r="C2751" i="1" s="1"/>
  <c r="J2750" i="1"/>
  <c r="C2750" i="1" s="1"/>
  <c r="J2749" i="1"/>
  <c r="C2749" i="1" s="1"/>
  <c r="J2748" i="1"/>
  <c r="C2748" i="1" s="1"/>
  <c r="J2747" i="1"/>
  <c r="C2747" i="1" s="1"/>
  <c r="J2746" i="1"/>
  <c r="C2746" i="1" s="1"/>
  <c r="G2589" i="1"/>
  <c r="D2586" i="1"/>
  <c r="F2585" i="1"/>
  <c r="K2583" i="1"/>
  <c r="J2583" i="1"/>
  <c r="I2583" i="1"/>
  <c r="K2582" i="1"/>
  <c r="J2582" i="1"/>
  <c r="I2582" i="1"/>
  <c r="K2581" i="1"/>
  <c r="F2581" i="1" s="1"/>
  <c r="J2581" i="1"/>
  <c r="E2581" i="1" s="1"/>
  <c r="I2581" i="1"/>
  <c r="D2581" i="1" s="1"/>
  <c r="F2580" i="1"/>
  <c r="E2580" i="1"/>
  <c r="D2580" i="1"/>
  <c r="K2577" i="1"/>
  <c r="J2577" i="1"/>
  <c r="I2577" i="1"/>
  <c r="F2576" i="1"/>
  <c r="E2576" i="1"/>
  <c r="D2576" i="1"/>
  <c r="F2573" i="1"/>
  <c r="E2573" i="1"/>
  <c r="D2573" i="1"/>
  <c r="K2570" i="1"/>
  <c r="J2570" i="1"/>
  <c r="I2570" i="1"/>
  <c r="K2569" i="1"/>
  <c r="J2569" i="1"/>
  <c r="I2569" i="1"/>
  <c r="K2568" i="1"/>
  <c r="F2568" i="1" s="1"/>
  <c r="J2568" i="1"/>
  <c r="E2568" i="1" s="1"/>
  <c r="I2568" i="1"/>
  <c r="D2568" i="1" s="1"/>
  <c r="F2567" i="1"/>
  <c r="E2567" i="1"/>
  <c r="D2567" i="1"/>
  <c r="K2564" i="1"/>
  <c r="J2564" i="1"/>
  <c r="I2564" i="1"/>
  <c r="K2563" i="1"/>
  <c r="J2563" i="1"/>
  <c r="I2563" i="1"/>
  <c r="F2562" i="1"/>
  <c r="E2562" i="1"/>
  <c r="D2562" i="1"/>
  <c r="K2559" i="1"/>
  <c r="J2559" i="1"/>
  <c r="I2559" i="1"/>
  <c r="K2558" i="1"/>
  <c r="F2558" i="1" s="1"/>
  <c r="J2558" i="1"/>
  <c r="E2558" i="1" s="1"/>
  <c r="I2558" i="1"/>
  <c r="D2558" i="1" s="1"/>
  <c r="K2557" i="1"/>
  <c r="F2557" i="1" s="1"/>
  <c r="J2557" i="1"/>
  <c r="E2557" i="1" s="1"/>
  <c r="I2557" i="1"/>
  <c r="D2557" i="1" s="1"/>
  <c r="K2556" i="1"/>
  <c r="F2556" i="1" s="1"/>
  <c r="J2556" i="1"/>
  <c r="E2556" i="1" s="1"/>
  <c r="I2556" i="1"/>
  <c r="D2556" i="1" s="1"/>
  <c r="F2555" i="1"/>
  <c r="E2555" i="1"/>
  <c r="D2555" i="1"/>
  <c r="K2552" i="1"/>
  <c r="J2552" i="1"/>
  <c r="I2552" i="1"/>
  <c r="D2552" i="1" s="1"/>
  <c r="K2551" i="1"/>
  <c r="F2551" i="1" s="1"/>
  <c r="J2551" i="1"/>
  <c r="E2551" i="1" s="1"/>
  <c r="I2551" i="1"/>
  <c r="D2551" i="1" s="1"/>
  <c r="K2550" i="1"/>
  <c r="F2550" i="1" s="1"/>
  <c r="J2550" i="1"/>
  <c r="E2550" i="1" s="1"/>
  <c r="I2550" i="1"/>
  <c r="D2550" i="1" s="1"/>
  <c r="F2549" i="1"/>
  <c r="E2549" i="1"/>
  <c r="D2549" i="1"/>
  <c r="D2546" i="1"/>
  <c r="D2545" i="1"/>
  <c r="D2544" i="1"/>
  <c r="F2543" i="1"/>
  <c r="D2543" i="1"/>
  <c r="F2542" i="1"/>
  <c r="E2542" i="1"/>
  <c r="D2542" i="1"/>
  <c r="F2541" i="1"/>
  <c r="E2541" i="1"/>
  <c r="D2541" i="1"/>
  <c r="F2540" i="1"/>
  <c r="E2540" i="1"/>
  <c r="D2540" i="1"/>
  <c r="F2539" i="1"/>
  <c r="E2539" i="1"/>
  <c r="D2539" i="1"/>
  <c r="F2538" i="1"/>
  <c r="E2538" i="1"/>
  <c r="D2538" i="1"/>
  <c r="F2537" i="1"/>
  <c r="E2537" i="1"/>
  <c r="D2537" i="1"/>
  <c r="F2536" i="1"/>
  <c r="E2536" i="1"/>
  <c r="D2536" i="1"/>
  <c r="F2535" i="1"/>
  <c r="E2535" i="1"/>
  <c r="D2535" i="1"/>
  <c r="F2534" i="1"/>
  <c r="E2534" i="1"/>
  <c r="D2534" i="1"/>
  <c r="F2533" i="1"/>
  <c r="E2533" i="1"/>
  <c r="D2533" i="1"/>
  <c r="F2532" i="1"/>
  <c r="E2532" i="1"/>
  <c r="D2532" i="1"/>
  <c r="F2531" i="1"/>
  <c r="E2531" i="1"/>
  <c r="D2531" i="1"/>
  <c r="F2530" i="1"/>
  <c r="E2530" i="1"/>
  <c r="D2530" i="1"/>
  <c r="J2527" i="1"/>
  <c r="C2527" i="1" s="1"/>
  <c r="J2526" i="1"/>
  <c r="C2526" i="1" s="1"/>
  <c r="J2525" i="1"/>
  <c r="C2525" i="1" s="1"/>
  <c r="J2524" i="1"/>
  <c r="C2524" i="1" s="1"/>
  <c r="J2523" i="1"/>
  <c r="C2523" i="1" s="1"/>
  <c r="J2522" i="1"/>
  <c r="C2522" i="1" s="1"/>
  <c r="J2521" i="1"/>
  <c r="C2521" i="1" s="1"/>
  <c r="J2520" i="1"/>
  <c r="C2520" i="1" s="1"/>
  <c r="J2519" i="1"/>
  <c r="C2519" i="1" s="1"/>
  <c r="J2518" i="1"/>
  <c r="C2518" i="1" s="1"/>
  <c r="G2513" i="1"/>
  <c r="D2510" i="1"/>
  <c r="F2509" i="1"/>
  <c r="K2507" i="1"/>
  <c r="J2507" i="1"/>
  <c r="I2507" i="1"/>
  <c r="K2506" i="1"/>
  <c r="J2506" i="1"/>
  <c r="I2506" i="1"/>
  <c r="D2506" i="1" s="1"/>
  <c r="K2505" i="1"/>
  <c r="F2505" i="1" s="1"/>
  <c r="J2505" i="1"/>
  <c r="E2505" i="1" s="1"/>
  <c r="I2505" i="1"/>
  <c r="D2505" i="1" s="1"/>
  <c r="F2504" i="1"/>
  <c r="E2504" i="1"/>
  <c r="D2504" i="1"/>
  <c r="K2501" i="1"/>
  <c r="J2501" i="1"/>
  <c r="E2501" i="1" s="1"/>
  <c r="I2501" i="1"/>
  <c r="D2501" i="1" s="1"/>
  <c r="F2500" i="1"/>
  <c r="E2500" i="1"/>
  <c r="D2500" i="1"/>
  <c r="F2497" i="1"/>
  <c r="E2497" i="1"/>
  <c r="D2497" i="1"/>
  <c r="K2494" i="1"/>
  <c r="J2494" i="1"/>
  <c r="E2494" i="1" s="1"/>
  <c r="I2494" i="1"/>
  <c r="D2494" i="1" s="1"/>
  <c r="K2493" i="1"/>
  <c r="F2493" i="1" s="1"/>
  <c r="J2493" i="1"/>
  <c r="E2493" i="1" s="1"/>
  <c r="I2493" i="1"/>
  <c r="D2493" i="1" s="1"/>
  <c r="K2492" i="1"/>
  <c r="F2492" i="1" s="1"/>
  <c r="J2492" i="1"/>
  <c r="E2492" i="1" s="1"/>
  <c r="I2492" i="1"/>
  <c r="D2492" i="1" s="1"/>
  <c r="F2491" i="1"/>
  <c r="E2491" i="1"/>
  <c r="D2491" i="1"/>
  <c r="K2488" i="1"/>
  <c r="J2488" i="1"/>
  <c r="I2488" i="1"/>
  <c r="D2488" i="1" s="1"/>
  <c r="K2487" i="1"/>
  <c r="F2487" i="1" s="1"/>
  <c r="J2487" i="1"/>
  <c r="E2487" i="1" s="1"/>
  <c r="I2487" i="1"/>
  <c r="D2487" i="1" s="1"/>
  <c r="F2486" i="1"/>
  <c r="E2486" i="1"/>
  <c r="D2486" i="1"/>
  <c r="K2483" i="1"/>
  <c r="J2483" i="1"/>
  <c r="I2483" i="1"/>
  <c r="D2483" i="1" s="1"/>
  <c r="K2482" i="1"/>
  <c r="F2482" i="1" s="1"/>
  <c r="J2482" i="1"/>
  <c r="E2482" i="1" s="1"/>
  <c r="I2482" i="1"/>
  <c r="D2482" i="1" s="1"/>
  <c r="K2481" i="1"/>
  <c r="F2481" i="1" s="1"/>
  <c r="J2481" i="1"/>
  <c r="E2481" i="1" s="1"/>
  <c r="I2481" i="1"/>
  <c r="D2481" i="1" s="1"/>
  <c r="K2480" i="1"/>
  <c r="F2480" i="1" s="1"/>
  <c r="J2480" i="1"/>
  <c r="E2480" i="1" s="1"/>
  <c r="I2480" i="1"/>
  <c r="D2480" i="1" s="1"/>
  <c r="F2479" i="1"/>
  <c r="E2479" i="1"/>
  <c r="D2479" i="1"/>
  <c r="K2476" i="1"/>
  <c r="J2476" i="1"/>
  <c r="E2476" i="1" s="1"/>
  <c r="I2476" i="1"/>
  <c r="D2476" i="1" s="1"/>
  <c r="K2475" i="1"/>
  <c r="F2475" i="1" s="1"/>
  <c r="J2475" i="1"/>
  <c r="E2475" i="1" s="1"/>
  <c r="I2475" i="1"/>
  <c r="D2475" i="1" s="1"/>
  <c r="K2474" i="1"/>
  <c r="F2474" i="1" s="1"/>
  <c r="J2474" i="1"/>
  <c r="E2474" i="1" s="1"/>
  <c r="I2474" i="1"/>
  <c r="D2474" i="1" s="1"/>
  <c r="F2473" i="1"/>
  <c r="E2473" i="1"/>
  <c r="D2473" i="1"/>
  <c r="D2470" i="1"/>
  <c r="D2469" i="1"/>
  <c r="D2468" i="1"/>
  <c r="F2467" i="1"/>
  <c r="D2467" i="1"/>
  <c r="F2466" i="1"/>
  <c r="E2466" i="1"/>
  <c r="D2466" i="1"/>
  <c r="F2465" i="1"/>
  <c r="E2465" i="1"/>
  <c r="D2465" i="1"/>
  <c r="F2464" i="1"/>
  <c r="E2464" i="1"/>
  <c r="D2464" i="1"/>
  <c r="F2463" i="1"/>
  <c r="E2463" i="1"/>
  <c r="D2463" i="1"/>
  <c r="F2462" i="1"/>
  <c r="E2462" i="1"/>
  <c r="D2462" i="1"/>
  <c r="F2461" i="1"/>
  <c r="E2461" i="1"/>
  <c r="D2461" i="1"/>
  <c r="F2460" i="1"/>
  <c r="E2460" i="1"/>
  <c r="D2460" i="1"/>
  <c r="F2459" i="1"/>
  <c r="E2459" i="1"/>
  <c r="D2459" i="1"/>
  <c r="F2458" i="1"/>
  <c r="E2458" i="1"/>
  <c r="D2458" i="1"/>
  <c r="F2457" i="1"/>
  <c r="E2457" i="1"/>
  <c r="D2457" i="1"/>
  <c r="F2456" i="1"/>
  <c r="E2456" i="1"/>
  <c r="D2456" i="1"/>
  <c r="F2455" i="1"/>
  <c r="E2455" i="1"/>
  <c r="D2455" i="1"/>
  <c r="F2454" i="1"/>
  <c r="E2454" i="1"/>
  <c r="D2454" i="1"/>
  <c r="J2451" i="1"/>
  <c r="C2451" i="1" s="1"/>
  <c r="J2450" i="1"/>
  <c r="C2450" i="1" s="1"/>
  <c r="J2449" i="1"/>
  <c r="C2449" i="1" s="1"/>
  <c r="J2448" i="1"/>
  <c r="C2448" i="1" s="1"/>
  <c r="J2447" i="1"/>
  <c r="C2447" i="1" s="1"/>
  <c r="J2446" i="1"/>
  <c r="C2446" i="1" s="1"/>
  <c r="J2445" i="1"/>
  <c r="C2445" i="1" s="1"/>
  <c r="J2444" i="1"/>
  <c r="C2444" i="1" s="1"/>
  <c r="J2443" i="1"/>
  <c r="C2443" i="1" s="1"/>
  <c r="J2442" i="1"/>
  <c r="C2442" i="1" s="1"/>
  <c r="G2437" i="1"/>
  <c r="D2434" i="1"/>
  <c r="F2433" i="1"/>
  <c r="K2431" i="1"/>
  <c r="J2431" i="1"/>
  <c r="I2431" i="1"/>
  <c r="K2430" i="1"/>
  <c r="J2430" i="1"/>
  <c r="I2430" i="1"/>
  <c r="K2429" i="1"/>
  <c r="J2429" i="1"/>
  <c r="E2429" i="1" s="1"/>
  <c r="I2429" i="1"/>
  <c r="D2429" i="1" s="1"/>
  <c r="F2428" i="1"/>
  <c r="E2428" i="1"/>
  <c r="D2428" i="1"/>
  <c r="K2425" i="1"/>
  <c r="J2425" i="1"/>
  <c r="I2425" i="1"/>
  <c r="D2425" i="1" s="1"/>
  <c r="F2424" i="1"/>
  <c r="E2424" i="1"/>
  <c r="D2424" i="1"/>
  <c r="F2421" i="1"/>
  <c r="E2421" i="1"/>
  <c r="D2421" i="1"/>
  <c r="K2418" i="1"/>
  <c r="J2418" i="1"/>
  <c r="I2418" i="1"/>
  <c r="D2418" i="1" s="1"/>
  <c r="K2417" i="1"/>
  <c r="F2417" i="1" s="1"/>
  <c r="J2417" i="1"/>
  <c r="E2417" i="1" s="1"/>
  <c r="I2417" i="1"/>
  <c r="D2417" i="1" s="1"/>
  <c r="K2416" i="1"/>
  <c r="F2416" i="1" s="1"/>
  <c r="J2416" i="1"/>
  <c r="E2416" i="1" s="1"/>
  <c r="I2416" i="1"/>
  <c r="D2416" i="1" s="1"/>
  <c r="F2415" i="1"/>
  <c r="E2415" i="1"/>
  <c r="D2415" i="1"/>
  <c r="K2412" i="1"/>
  <c r="J2412" i="1"/>
  <c r="I2412" i="1"/>
  <c r="K2411" i="1"/>
  <c r="J2411" i="1"/>
  <c r="E2411" i="1" s="1"/>
  <c r="I2411" i="1"/>
  <c r="D2411" i="1" s="1"/>
  <c r="F2410" i="1"/>
  <c r="E2410" i="1"/>
  <c r="D2410" i="1"/>
  <c r="K2407" i="1"/>
  <c r="J2407" i="1"/>
  <c r="E2407" i="1" s="1"/>
  <c r="I2407" i="1"/>
  <c r="D2407" i="1" s="1"/>
  <c r="K2406" i="1"/>
  <c r="F2406" i="1" s="1"/>
  <c r="J2406" i="1"/>
  <c r="E2406" i="1" s="1"/>
  <c r="I2406" i="1"/>
  <c r="D2406" i="1" s="1"/>
  <c r="K2405" i="1"/>
  <c r="F2405" i="1" s="1"/>
  <c r="J2405" i="1"/>
  <c r="E2405" i="1" s="1"/>
  <c r="I2405" i="1"/>
  <c r="D2405" i="1" s="1"/>
  <c r="K2404" i="1"/>
  <c r="F2404" i="1" s="1"/>
  <c r="J2404" i="1"/>
  <c r="E2404" i="1" s="1"/>
  <c r="I2404" i="1"/>
  <c r="D2404" i="1" s="1"/>
  <c r="F2403" i="1"/>
  <c r="E2403" i="1"/>
  <c r="D2403" i="1"/>
  <c r="K2400" i="1"/>
  <c r="J2400" i="1"/>
  <c r="I2400" i="1"/>
  <c r="K2399" i="1"/>
  <c r="F2399" i="1" s="1"/>
  <c r="J2399" i="1"/>
  <c r="E2399" i="1" s="1"/>
  <c r="I2399" i="1"/>
  <c r="D2399" i="1" s="1"/>
  <c r="K2398" i="1"/>
  <c r="F2398" i="1" s="1"/>
  <c r="J2398" i="1"/>
  <c r="E2398" i="1" s="1"/>
  <c r="I2398" i="1"/>
  <c r="D2398" i="1" s="1"/>
  <c r="F2397" i="1"/>
  <c r="E2397" i="1"/>
  <c r="D2397" i="1"/>
  <c r="D2394" i="1"/>
  <c r="D2393" i="1"/>
  <c r="D2392" i="1"/>
  <c r="F2391" i="1"/>
  <c r="D2391" i="1"/>
  <c r="F2390" i="1"/>
  <c r="E2390" i="1"/>
  <c r="D2390" i="1"/>
  <c r="F2389" i="1"/>
  <c r="E2389" i="1"/>
  <c r="D2389" i="1"/>
  <c r="F2388" i="1"/>
  <c r="E2388" i="1"/>
  <c r="D2388" i="1"/>
  <c r="F2387" i="1"/>
  <c r="E2387" i="1"/>
  <c r="D2387" i="1"/>
  <c r="F2386" i="1"/>
  <c r="E2386" i="1"/>
  <c r="D2386" i="1"/>
  <c r="F2385" i="1"/>
  <c r="E2385" i="1"/>
  <c r="D2385" i="1"/>
  <c r="F2384" i="1"/>
  <c r="E2384" i="1"/>
  <c r="D2384" i="1"/>
  <c r="F2383" i="1"/>
  <c r="E2383" i="1"/>
  <c r="D2383" i="1"/>
  <c r="F2382" i="1"/>
  <c r="E2382" i="1"/>
  <c r="D2382" i="1"/>
  <c r="F2381" i="1"/>
  <c r="E2381" i="1"/>
  <c r="D2381" i="1"/>
  <c r="F2380" i="1"/>
  <c r="E2380" i="1"/>
  <c r="D2380" i="1"/>
  <c r="F2379" i="1"/>
  <c r="E2379" i="1"/>
  <c r="D2379" i="1"/>
  <c r="F2378" i="1"/>
  <c r="E2378" i="1"/>
  <c r="D2378" i="1"/>
  <c r="J2375" i="1"/>
  <c r="C2375" i="1" s="1"/>
  <c r="J2374" i="1"/>
  <c r="C2374" i="1" s="1"/>
  <c r="J2373" i="1"/>
  <c r="C2373" i="1" s="1"/>
  <c r="J2372" i="1"/>
  <c r="C2372" i="1" s="1"/>
  <c r="J2371" i="1"/>
  <c r="C2371" i="1" s="1"/>
  <c r="J2370" i="1"/>
  <c r="C2370" i="1" s="1"/>
  <c r="J2369" i="1"/>
  <c r="C2369" i="1" s="1"/>
  <c r="J2368" i="1"/>
  <c r="C2368" i="1" s="1"/>
  <c r="J2367" i="1"/>
  <c r="C2367" i="1" s="1"/>
  <c r="J2366" i="1"/>
  <c r="C2366" i="1" s="1"/>
  <c r="G2361" i="1"/>
  <c r="D2358" i="1"/>
  <c r="F2357" i="1"/>
  <c r="K2355" i="1"/>
  <c r="J2355" i="1"/>
  <c r="I2355" i="1"/>
  <c r="K2354" i="1"/>
  <c r="J2354" i="1"/>
  <c r="I2354" i="1"/>
  <c r="K2353" i="1"/>
  <c r="J2353" i="1"/>
  <c r="E2353" i="1" s="1"/>
  <c r="I2353" i="1"/>
  <c r="D2353" i="1" s="1"/>
  <c r="F2352" i="1"/>
  <c r="E2352" i="1"/>
  <c r="D2352" i="1"/>
  <c r="K2349" i="1"/>
  <c r="J2349" i="1"/>
  <c r="I2349" i="1"/>
  <c r="D2349" i="1" s="1"/>
  <c r="F2348" i="1"/>
  <c r="E2348" i="1"/>
  <c r="D2348" i="1"/>
  <c r="F2345" i="1"/>
  <c r="E2345" i="1"/>
  <c r="D2345" i="1"/>
  <c r="K2342" i="1"/>
  <c r="J2342" i="1"/>
  <c r="I2342" i="1"/>
  <c r="D2342" i="1" s="1"/>
  <c r="K2341" i="1"/>
  <c r="F2341" i="1" s="1"/>
  <c r="J2341" i="1"/>
  <c r="E2341" i="1" s="1"/>
  <c r="I2341" i="1"/>
  <c r="D2341" i="1" s="1"/>
  <c r="K2340" i="1"/>
  <c r="F2340" i="1" s="1"/>
  <c r="J2340" i="1"/>
  <c r="E2340" i="1" s="1"/>
  <c r="I2340" i="1"/>
  <c r="D2340" i="1" s="1"/>
  <c r="F2339" i="1"/>
  <c r="E2339" i="1"/>
  <c r="D2339" i="1"/>
  <c r="K2336" i="1"/>
  <c r="J2336" i="1"/>
  <c r="I2336" i="1"/>
  <c r="K2335" i="1"/>
  <c r="J2335" i="1"/>
  <c r="E2335" i="1" s="1"/>
  <c r="I2335" i="1"/>
  <c r="D2335" i="1" s="1"/>
  <c r="F2334" i="1"/>
  <c r="E2334" i="1"/>
  <c r="D2334" i="1"/>
  <c r="K2331" i="1"/>
  <c r="J2331" i="1"/>
  <c r="E2331" i="1" s="1"/>
  <c r="I2331" i="1"/>
  <c r="D2331" i="1" s="1"/>
  <c r="K2330" i="1"/>
  <c r="F2330" i="1" s="1"/>
  <c r="J2330" i="1"/>
  <c r="E2330" i="1" s="1"/>
  <c r="I2330" i="1"/>
  <c r="D2330" i="1" s="1"/>
  <c r="K2329" i="1"/>
  <c r="F2329" i="1" s="1"/>
  <c r="J2329" i="1"/>
  <c r="E2329" i="1" s="1"/>
  <c r="I2329" i="1"/>
  <c r="D2329" i="1" s="1"/>
  <c r="K2328" i="1"/>
  <c r="F2328" i="1" s="1"/>
  <c r="J2328" i="1"/>
  <c r="E2328" i="1" s="1"/>
  <c r="I2328" i="1"/>
  <c r="D2328" i="1" s="1"/>
  <c r="F2327" i="1"/>
  <c r="E2327" i="1"/>
  <c r="D2327" i="1"/>
  <c r="K2324" i="1"/>
  <c r="J2324" i="1"/>
  <c r="I2324" i="1"/>
  <c r="K2323" i="1"/>
  <c r="F2323" i="1" s="1"/>
  <c r="J2323" i="1"/>
  <c r="E2323" i="1" s="1"/>
  <c r="I2323" i="1"/>
  <c r="D2323" i="1" s="1"/>
  <c r="K2322" i="1"/>
  <c r="F2322" i="1" s="1"/>
  <c r="J2322" i="1"/>
  <c r="E2322" i="1" s="1"/>
  <c r="I2322" i="1"/>
  <c r="D2322" i="1" s="1"/>
  <c r="F2321" i="1"/>
  <c r="E2321" i="1"/>
  <c r="D2321" i="1"/>
  <c r="D2318" i="1"/>
  <c r="D2317" i="1"/>
  <c r="D2316" i="1"/>
  <c r="F2315" i="1"/>
  <c r="D2315" i="1"/>
  <c r="F2314" i="1"/>
  <c r="E2314" i="1"/>
  <c r="D2314" i="1"/>
  <c r="F2313" i="1"/>
  <c r="E2313" i="1"/>
  <c r="D2313" i="1"/>
  <c r="F2312" i="1"/>
  <c r="E2312" i="1"/>
  <c r="D2312" i="1"/>
  <c r="F2311" i="1"/>
  <c r="E2311" i="1"/>
  <c r="D2311" i="1"/>
  <c r="F2310" i="1"/>
  <c r="E2310" i="1"/>
  <c r="D2310" i="1"/>
  <c r="F2309" i="1"/>
  <c r="E2309" i="1"/>
  <c r="D2309" i="1"/>
  <c r="F2308" i="1"/>
  <c r="E2308" i="1"/>
  <c r="D2308" i="1"/>
  <c r="F2307" i="1"/>
  <c r="E2307" i="1"/>
  <c r="D2307" i="1"/>
  <c r="F2306" i="1"/>
  <c r="E2306" i="1"/>
  <c r="D2306" i="1"/>
  <c r="F2305" i="1"/>
  <c r="E2305" i="1"/>
  <c r="D2305" i="1"/>
  <c r="F2304" i="1"/>
  <c r="E2304" i="1"/>
  <c r="D2304" i="1"/>
  <c r="F2303" i="1"/>
  <c r="E2303" i="1"/>
  <c r="D2303" i="1"/>
  <c r="F2302" i="1"/>
  <c r="E2302" i="1"/>
  <c r="D2302" i="1"/>
  <c r="J2299" i="1"/>
  <c r="C2299" i="1" s="1"/>
  <c r="J2298" i="1"/>
  <c r="C2298" i="1" s="1"/>
  <c r="J2297" i="1"/>
  <c r="C2297" i="1" s="1"/>
  <c r="J2296" i="1"/>
  <c r="C2296" i="1" s="1"/>
  <c r="J2295" i="1"/>
  <c r="C2295" i="1" s="1"/>
  <c r="J2294" i="1"/>
  <c r="C2294" i="1" s="1"/>
  <c r="J2293" i="1"/>
  <c r="C2293" i="1" s="1"/>
  <c r="J2292" i="1"/>
  <c r="C2292" i="1" s="1"/>
  <c r="J2291" i="1"/>
  <c r="C2291" i="1" s="1"/>
  <c r="G2286" i="1"/>
  <c r="D2283" i="1"/>
  <c r="F2282" i="1"/>
  <c r="K2280" i="1"/>
  <c r="J2280" i="1"/>
  <c r="I2280" i="1"/>
  <c r="K2279" i="1"/>
  <c r="J2279" i="1"/>
  <c r="I2279" i="1"/>
  <c r="K2278" i="1"/>
  <c r="J2278" i="1"/>
  <c r="E2278" i="1" s="1"/>
  <c r="I2278" i="1"/>
  <c r="D2278" i="1" s="1"/>
  <c r="F2277" i="1"/>
  <c r="E2277" i="1"/>
  <c r="D2277" i="1"/>
  <c r="K2274" i="1"/>
  <c r="J2274" i="1"/>
  <c r="I2274" i="1"/>
  <c r="D2274" i="1" s="1"/>
  <c r="F2273" i="1"/>
  <c r="E2273" i="1"/>
  <c r="D2273" i="1"/>
  <c r="F2270" i="1"/>
  <c r="E2270" i="1"/>
  <c r="D2270" i="1"/>
  <c r="K2267" i="1"/>
  <c r="J2267" i="1"/>
  <c r="I2267" i="1"/>
  <c r="D2267" i="1" s="1"/>
  <c r="K2266" i="1"/>
  <c r="F2266" i="1" s="1"/>
  <c r="J2266" i="1"/>
  <c r="E2266" i="1" s="1"/>
  <c r="I2266" i="1"/>
  <c r="D2266" i="1" s="1"/>
  <c r="K2265" i="1"/>
  <c r="F2265" i="1" s="1"/>
  <c r="J2265" i="1"/>
  <c r="E2265" i="1" s="1"/>
  <c r="I2265" i="1"/>
  <c r="D2265" i="1" s="1"/>
  <c r="F2264" i="1"/>
  <c r="E2264" i="1"/>
  <c r="D2264" i="1"/>
  <c r="K2261" i="1"/>
  <c r="J2261" i="1"/>
  <c r="I2261" i="1"/>
  <c r="K2260" i="1"/>
  <c r="J2260" i="1"/>
  <c r="E2260" i="1" s="1"/>
  <c r="I2260" i="1"/>
  <c r="D2260" i="1" s="1"/>
  <c r="F2259" i="1"/>
  <c r="E2259" i="1"/>
  <c r="D2259" i="1"/>
  <c r="K2256" i="1"/>
  <c r="J2256" i="1"/>
  <c r="E2256" i="1" s="1"/>
  <c r="I2256" i="1"/>
  <c r="D2256" i="1" s="1"/>
  <c r="K2255" i="1"/>
  <c r="F2255" i="1" s="1"/>
  <c r="J2255" i="1"/>
  <c r="E2255" i="1" s="1"/>
  <c r="I2255" i="1"/>
  <c r="D2255" i="1" s="1"/>
  <c r="K2254" i="1"/>
  <c r="F2254" i="1" s="1"/>
  <c r="J2254" i="1"/>
  <c r="E2254" i="1" s="1"/>
  <c r="I2254" i="1"/>
  <c r="D2254" i="1" s="1"/>
  <c r="K2253" i="1"/>
  <c r="F2253" i="1" s="1"/>
  <c r="J2253" i="1"/>
  <c r="E2253" i="1" s="1"/>
  <c r="I2253" i="1"/>
  <c r="D2253" i="1" s="1"/>
  <c r="F2252" i="1"/>
  <c r="E2252" i="1"/>
  <c r="D2252" i="1"/>
  <c r="K2249" i="1"/>
  <c r="J2249" i="1"/>
  <c r="I2249" i="1"/>
  <c r="K2248" i="1"/>
  <c r="F2248" i="1" s="1"/>
  <c r="J2248" i="1"/>
  <c r="E2248" i="1" s="1"/>
  <c r="I2248" i="1"/>
  <c r="D2248" i="1" s="1"/>
  <c r="K2247" i="1"/>
  <c r="F2247" i="1" s="1"/>
  <c r="J2247" i="1"/>
  <c r="E2247" i="1" s="1"/>
  <c r="I2247" i="1"/>
  <c r="D2247" i="1" s="1"/>
  <c r="F2246" i="1"/>
  <c r="E2246" i="1"/>
  <c r="D2246" i="1"/>
  <c r="D2243" i="1"/>
  <c r="D2242" i="1"/>
  <c r="D2241" i="1"/>
  <c r="F2240" i="1"/>
  <c r="D2240" i="1"/>
  <c r="F2239" i="1"/>
  <c r="E2239" i="1"/>
  <c r="D2239" i="1"/>
  <c r="F2238" i="1"/>
  <c r="E2238" i="1"/>
  <c r="D2238" i="1"/>
  <c r="F2237" i="1"/>
  <c r="E2237" i="1"/>
  <c r="D2237" i="1"/>
  <c r="F2236" i="1"/>
  <c r="E2236" i="1"/>
  <c r="D2236" i="1"/>
  <c r="F2235" i="1"/>
  <c r="E2235" i="1"/>
  <c r="D2235" i="1"/>
  <c r="F2234" i="1"/>
  <c r="E2234" i="1"/>
  <c r="D2234" i="1"/>
  <c r="F2233" i="1"/>
  <c r="E2233" i="1"/>
  <c r="D2233" i="1"/>
  <c r="F2232" i="1"/>
  <c r="E2232" i="1"/>
  <c r="D2232" i="1"/>
  <c r="F2231" i="1"/>
  <c r="E2231" i="1"/>
  <c r="D2231" i="1"/>
  <c r="F2230" i="1"/>
  <c r="E2230" i="1"/>
  <c r="D2230" i="1"/>
  <c r="F2229" i="1"/>
  <c r="E2229" i="1"/>
  <c r="D2229" i="1"/>
  <c r="F2228" i="1"/>
  <c r="E2228" i="1"/>
  <c r="D2228" i="1"/>
  <c r="F2227" i="1"/>
  <c r="E2227" i="1"/>
  <c r="D2227" i="1"/>
  <c r="J2224" i="1"/>
  <c r="C2224" i="1" s="1"/>
  <c r="J2223" i="1"/>
  <c r="C2223" i="1" s="1"/>
  <c r="J2222" i="1"/>
  <c r="C2222" i="1" s="1"/>
  <c r="J2221" i="1"/>
  <c r="C2221" i="1" s="1"/>
  <c r="J2220" i="1"/>
  <c r="C2220" i="1" s="1"/>
  <c r="J2219" i="1"/>
  <c r="C2219" i="1" s="1"/>
  <c r="J2218" i="1"/>
  <c r="C2218" i="1" s="1"/>
  <c r="J2217" i="1"/>
  <c r="C2217" i="1" s="1"/>
  <c r="J2216" i="1"/>
  <c r="C2216" i="1" s="1"/>
  <c r="D2197" i="1"/>
  <c r="F2196" i="1"/>
  <c r="K2105" i="1"/>
  <c r="J2105" i="1"/>
  <c r="I2105" i="1"/>
  <c r="K2104" i="1"/>
  <c r="J2104" i="1"/>
  <c r="I2104" i="1"/>
  <c r="K2103" i="1"/>
  <c r="J2103" i="1"/>
  <c r="E2103" i="1" s="1"/>
  <c r="I2103" i="1"/>
  <c r="D2103" i="1" s="1"/>
  <c r="F2102" i="1"/>
  <c r="E2102" i="1"/>
  <c r="D2102" i="1"/>
  <c r="K2099" i="1"/>
  <c r="J2099" i="1"/>
  <c r="I2099" i="1"/>
  <c r="D2099" i="1" s="1"/>
  <c r="F2098" i="1"/>
  <c r="E2098" i="1"/>
  <c r="D2098" i="1"/>
  <c r="F2095" i="1"/>
  <c r="E2095" i="1"/>
  <c r="D2095" i="1"/>
  <c r="K2092" i="1"/>
  <c r="J2092" i="1"/>
  <c r="I2092" i="1"/>
  <c r="K2091" i="1"/>
  <c r="F2091" i="1" s="1"/>
  <c r="J2091" i="1"/>
  <c r="E2091" i="1" s="1"/>
  <c r="I2091" i="1"/>
  <c r="D2091" i="1" s="1"/>
  <c r="K2090" i="1"/>
  <c r="F2090" i="1" s="1"/>
  <c r="J2090" i="1"/>
  <c r="E2090" i="1" s="1"/>
  <c r="I2090" i="1"/>
  <c r="D2090" i="1" s="1"/>
  <c r="K2089" i="1"/>
  <c r="F2089" i="1" s="1"/>
  <c r="J2089" i="1"/>
  <c r="E2089" i="1" s="1"/>
  <c r="I2089" i="1"/>
  <c r="D2089" i="1" s="1"/>
  <c r="F2088" i="1"/>
  <c r="E2088" i="1"/>
  <c r="D2088" i="1"/>
  <c r="K2085" i="1"/>
  <c r="J2085" i="1"/>
  <c r="I2085" i="1"/>
  <c r="K2084" i="1"/>
  <c r="J2084" i="1"/>
  <c r="I2084" i="1"/>
  <c r="D2084" i="1" s="1"/>
  <c r="K2083" i="1"/>
  <c r="F2083" i="1" s="1"/>
  <c r="J2083" i="1"/>
  <c r="E2083" i="1" s="1"/>
  <c r="I2083" i="1"/>
  <c r="D2083" i="1" s="1"/>
  <c r="F2082" i="1"/>
  <c r="E2082" i="1"/>
  <c r="D2082" i="1"/>
  <c r="D2079" i="1"/>
  <c r="D2078" i="1"/>
  <c r="D2077" i="1"/>
  <c r="F2076" i="1"/>
  <c r="D2076" i="1"/>
  <c r="F2075" i="1"/>
  <c r="E2075" i="1"/>
  <c r="D2075" i="1"/>
  <c r="F2074" i="1"/>
  <c r="E2074" i="1"/>
  <c r="D2074" i="1"/>
  <c r="F2073" i="1"/>
  <c r="E2073" i="1"/>
  <c r="D2073" i="1"/>
  <c r="F2072" i="1"/>
  <c r="E2072" i="1"/>
  <c r="D2072" i="1"/>
  <c r="F2071" i="1"/>
  <c r="E2071" i="1"/>
  <c r="D2071" i="1"/>
  <c r="F2070" i="1"/>
  <c r="E2070" i="1"/>
  <c r="D2070" i="1"/>
  <c r="F2069" i="1"/>
  <c r="E2069" i="1"/>
  <c r="D2069" i="1"/>
  <c r="F2068" i="1"/>
  <c r="E2068" i="1"/>
  <c r="D2068" i="1"/>
  <c r="F2067" i="1"/>
  <c r="E2067" i="1"/>
  <c r="D2067" i="1"/>
  <c r="F2066" i="1"/>
  <c r="E2066" i="1"/>
  <c r="D2066" i="1"/>
  <c r="F2065" i="1"/>
  <c r="E2065" i="1"/>
  <c r="D2065" i="1"/>
  <c r="F2064" i="1"/>
  <c r="E2064" i="1"/>
  <c r="D2064" i="1"/>
  <c r="F2063" i="1"/>
  <c r="E2063" i="1"/>
  <c r="D2063" i="1"/>
  <c r="J2060" i="1"/>
  <c r="C2060" i="1" s="1"/>
  <c r="J2059" i="1"/>
  <c r="C2059" i="1" s="1"/>
  <c r="J2058" i="1"/>
  <c r="C2058" i="1" s="1"/>
  <c r="J2057" i="1"/>
  <c r="C2057" i="1" s="1"/>
  <c r="J2056" i="1"/>
  <c r="C2056" i="1" s="1"/>
  <c r="J2055" i="1"/>
  <c r="C2055" i="1" s="1"/>
  <c r="J2054" i="1"/>
  <c r="C2054" i="1" s="1"/>
  <c r="J2053" i="1"/>
  <c r="C2053" i="1" s="1"/>
  <c r="J2052" i="1"/>
  <c r="C2052" i="1" s="1"/>
  <c r="G2047" i="1"/>
  <c r="D2044" i="1"/>
  <c r="F2043" i="1"/>
  <c r="K2041" i="1"/>
  <c r="J2041" i="1"/>
  <c r="I2041" i="1"/>
  <c r="K2040" i="1"/>
  <c r="J2040" i="1"/>
  <c r="I2040" i="1"/>
  <c r="K2039" i="1"/>
  <c r="J2039" i="1"/>
  <c r="E2039" i="1" s="1"/>
  <c r="I2039" i="1"/>
  <c r="D2039" i="1" s="1"/>
  <c r="F2038" i="1"/>
  <c r="E2038" i="1"/>
  <c r="D2038" i="1"/>
  <c r="K2035" i="1"/>
  <c r="J2035" i="1"/>
  <c r="E2035" i="1" s="1"/>
  <c r="I2035" i="1"/>
  <c r="D2035" i="1" s="1"/>
  <c r="F2034" i="1"/>
  <c r="E2034" i="1"/>
  <c r="D2034" i="1"/>
  <c r="F2031" i="1"/>
  <c r="E2031" i="1"/>
  <c r="D2031" i="1"/>
  <c r="K2028" i="1"/>
  <c r="J2028" i="1"/>
  <c r="I2028" i="1"/>
  <c r="D2028" i="1" s="1"/>
  <c r="K2027" i="1"/>
  <c r="F2027" i="1" s="1"/>
  <c r="J2027" i="1"/>
  <c r="E2027" i="1" s="1"/>
  <c r="I2027" i="1"/>
  <c r="D2027" i="1" s="1"/>
  <c r="K2026" i="1"/>
  <c r="F2026" i="1" s="1"/>
  <c r="J2026" i="1"/>
  <c r="E2026" i="1" s="1"/>
  <c r="I2026" i="1"/>
  <c r="D2026" i="1" s="1"/>
  <c r="F2025" i="1"/>
  <c r="E2025" i="1"/>
  <c r="D2025" i="1"/>
  <c r="K2022" i="1"/>
  <c r="J2022" i="1"/>
  <c r="E2022" i="1" s="1"/>
  <c r="I2022" i="1"/>
  <c r="D2022" i="1" s="1"/>
  <c r="K2021" i="1"/>
  <c r="F2021" i="1" s="1"/>
  <c r="J2021" i="1"/>
  <c r="E2021" i="1" s="1"/>
  <c r="I2021" i="1"/>
  <c r="D2021" i="1" s="1"/>
  <c r="F2020" i="1"/>
  <c r="E2020" i="1"/>
  <c r="D2020" i="1"/>
  <c r="K2017" i="1"/>
  <c r="J2017" i="1"/>
  <c r="I2017" i="1"/>
  <c r="D2017" i="1" s="1"/>
  <c r="K2016" i="1"/>
  <c r="F2016" i="1" s="1"/>
  <c r="J2016" i="1"/>
  <c r="E2016" i="1" s="1"/>
  <c r="I2016" i="1"/>
  <c r="D2016" i="1" s="1"/>
  <c r="K2015" i="1"/>
  <c r="F2015" i="1" s="1"/>
  <c r="J2015" i="1"/>
  <c r="E2015" i="1" s="1"/>
  <c r="I2015" i="1"/>
  <c r="D2015" i="1" s="1"/>
  <c r="K2014" i="1"/>
  <c r="F2014" i="1" s="1"/>
  <c r="J2014" i="1"/>
  <c r="E2014" i="1" s="1"/>
  <c r="I2014" i="1"/>
  <c r="D2014" i="1" s="1"/>
  <c r="F2013" i="1"/>
  <c r="E2013" i="1"/>
  <c r="D2013" i="1"/>
  <c r="K2010" i="1"/>
  <c r="J2010" i="1"/>
  <c r="I2010" i="1"/>
  <c r="D2010" i="1" s="1"/>
  <c r="K2009" i="1"/>
  <c r="F2009" i="1" s="1"/>
  <c r="J2009" i="1"/>
  <c r="E2009" i="1" s="1"/>
  <c r="I2009" i="1"/>
  <c r="D2009" i="1" s="1"/>
  <c r="K2008" i="1"/>
  <c r="F2008" i="1" s="1"/>
  <c r="J2008" i="1"/>
  <c r="E2008" i="1" s="1"/>
  <c r="I2008" i="1"/>
  <c r="D2008" i="1" s="1"/>
  <c r="F2007" i="1"/>
  <c r="E2007" i="1"/>
  <c r="D2007" i="1"/>
  <c r="D2004" i="1"/>
  <c r="D2003" i="1"/>
  <c r="D2002" i="1"/>
  <c r="F2001" i="1"/>
  <c r="D2001" i="1"/>
  <c r="F2000" i="1"/>
  <c r="E2000" i="1"/>
  <c r="D2000" i="1"/>
  <c r="F1999" i="1"/>
  <c r="E1999" i="1"/>
  <c r="D1999" i="1"/>
  <c r="F1998" i="1"/>
  <c r="E1998" i="1"/>
  <c r="D1998" i="1"/>
  <c r="F1997" i="1"/>
  <c r="E1997" i="1"/>
  <c r="D1997" i="1"/>
  <c r="F1996" i="1"/>
  <c r="E1996" i="1"/>
  <c r="D1996" i="1"/>
  <c r="F1995" i="1"/>
  <c r="E1995" i="1"/>
  <c r="D1995" i="1"/>
  <c r="F1994" i="1"/>
  <c r="E1994" i="1"/>
  <c r="D1994" i="1"/>
  <c r="F1993" i="1"/>
  <c r="E1993" i="1"/>
  <c r="D1993" i="1"/>
  <c r="F1992" i="1"/>
  <c r="E1992" i="1"/>
  <c r="D1992" i="1"/>
  <c r="F1991" i="1"/>
  <c r="E1991" i="1"/>
  <c r="D1991" i="1"/>
  <c r="F1990" i="1"/>
  <c r="E1990" i="1"/>
  <c r="D1990" i="1"/>
  <c r="F1989" i="1"/>
  <c r="E1989" i="1"/>
  <c r="D1989" i="1"/>
  <c r="F1988" i="1"/>
  <c r="E1988" i="1"/>
  <c r="D1988" i="1"/>
  <c r="J1985" i="1"/>
  <c r="C1985" i="1" s="1"/>
  <c r="J1984" i="1"/>
  <c r="C1984" i="1" s="1"/>
  <c r="J1983" i="1"/>
  <c r="C1983" i="1" s="1"/>
  <c r="J1982" i="1"/>
  <c r="C1982" i="1" s="1"/>
  <c r="J1981" i="1"/>
  <c r="C1981" i="1" s="1"/>
  <c r="J1980" i="1"/>
  <c r="C1980" i="1" s="1"/>
  <c r="J1979" i="1"/>
  <c r="C1979" i="1" s="1"/>
  <c r="J1978" i="1"/>
  <c r="C1978" i="1" s="1"/>
  <c r="J1977" i="1"/>
  <c r="C1977" i="1" s="1"/>
  <c r="J1976" i="1"/>
  <c r="C1976" i="1" s="1"/>
  <c r="G1521" i="1"/>
  <c r="D1518" i="1"/>
  <c r="F1517" i="1"/>
  <c r="K1515" i="1"/>
  <c r="J1515" i="1"/>
  <c r="I1515" i="1"/>
  <c r="K1514" i="1"/>
  <c r="J1514" i="1"/>
  <c r="I1514" i="1"/>
  <c r="K1513" i="1"/>
  <c r="J1513" i="1"/>
  <c r="I1513" i="1"/>
  <c r="K1509" i="1"/>
  <c r="J1509" i="1"/>
  <c r="I1509" i="1"/>
  <c r="D1509" i="1" s="1"/>
  <c r="F1508" i="1"/>
  <c r="E1508" i="1"/>
  <c r="D1508" i="1"/>
  <c r="F1505" i="1"/>
  <c r="E1505" i="1"/>
  <c r="D1505" i="1"/>
  <c r="K1502" i="1"/>
  <c r="J1502" i="1"/>
  <c r="E1502" i="1" s="1"/>
  <c r="I1502" i="1"/>
  <c r="D1502" i="1" s="1"/>
  <c r="K1501" i="1"/>
  <c r="F1501" i="1" s="1"/>
  <c r="J1501" i="1"/>
  <c r="E1501" i="1" s="1"/>
  <c r="I1501" i="1"/>
  <c r="D1501" i="1" s="1"/>
  <c r="K1500" i="1"/>
  <c r="F1500" i="1" s="1"/>
  <c r="J1500" i="1"/>
  <c r="E1500" i="1" s="1"/>
  <c r="I1500" i="1"/>
  <c r="D1500" i="1" s="1"/>
  <c r="F1499" i="1"/>
  <c r="E1499" i="1"/>
  <c r="D1499" i="1"/>
  <c r="K1496" i="1"/>
  <c r="J1496" i="1"/>
  <c r="I1496" i="1"/>
  <c r="K1495" i="1"/>
  <c r="F1495" i="1" s="1"/>
  <c r="J1495" i="1"/>
  <c r="E1495" i="1" s="1"/>
  <c r="I1495" i="1"/>
  <c r="D1495" i="1" s="1"/>
  <c r="F1494" i="1"/>
  <c r="E1494" i="1"/>
  <c r="D1494" i="1"/>
  <c r="K1491" i="1"/>
  <c r="J1491" i="1"/>
  <c r="I1491" i="1"/>
  <c r="D1491" i="1" s="1"/>
  <c r="K1490" i="1"/>
  <c r="F1490" i="1" s="1"/>
  <c r="J1490" i="1"/>
  <c r="E1490" i="1" s="1"/>
  <c r="I1490" i="1"/>
  <c r="D1490" i="1" s="1"/>
  <c r="K1489" i="1"/>
  <c r="F1489" i="1" s="1"/>
  <c r="J1489" i="1"/>
  <c r="E1489" i="1" s="1"/>
  <c r="I1489" i="1"/>
  <c r="D1489" i="1" s="1"/>
  <c r="K1488" i="1"/>
  <c r="F1488" i="1" s="1"/>
  <c r="J1488" i="1"/>
  <c r="E1488" i="1" s="1"/>
  <c r="I1488" i="1"/>
  <c r="D1488" i="1" s="1"/>
  <c r="F1487" i="1"/>
  <c r="E1487" i="1"/>
  <c r="D1487" i="1"/>
  <c r="K1484" i="1"/>
  <c r="J1484" i="1"/>
  <c r="E1484" i="1" s="1"/>
  <c r="I1484" i="1"/>
  <c r="D1484" i="1" s="1"/>
  <c r="K1483" i="1"/>
  <c r="F1483" i="1" s="1"/>
  <c r="J1483" i="1"/>
  <c r="E1483" i="1" s="1"/>
  <c r="I1483" i="1"/>
  <c r="D1483" i="1" s="1"/>
  <c r="K1482" i="1"/>
  <c r="F1482" i="1" s="1"/>
  <c r="J1482" i="1"/>
  <c r="E1482" i="1" s="1"/>
  <c r="I1482" i="1"/>
  <c r="D1482" i="1" s="1"/>
  <c r="F1481" i="1"/>
  <c r="E1481" i="1"/>
  <c r="D1481" i="1"/>
  <c r="D1478" i="1"/>
  <c r="D1477" i="1"/>
  <c r="D1476" i="1"/>
  <c r="F1475" i="1"/>
  <c r="D1475" i="1"/>
  <c r="F1474" i="1"/>
  <c r="E1474" i="1"/>
  <c r="D1474" i="1"/>
  <c r="F1473" i="1"/>
  <c r="E1473" i="1"/>
  <c r="D1473" i="1"/>
  <c r="F1472" i="1"/>
  <c r="E1472" i="1"/>
  <c r="D1472" i="1"/>
  <c r="F1471" i="1"/>
  <c r="E1471" i="1"/>
  <c r="D1471" i="1"/>
  <c r="F1470" i="1"/>
  <c r="E1470" i="1"/>
  <c r="D1470" i="1"/>
  <c r="F1469" i="1"/>
  <c r="E1469" i="1"/>
  <c r="D1469" i="1"/>
  <c r="F1468" i="1"/>
  <c r="E1468" i="1"/>
  <c r="D1468" i="1"/>
  <c r="F1467" i="1"/>
  <c r="E1467" i="1"/>
  <c r="D1467" i="1"/>
  <c r="F1466" i="1"/>
  <c r="E1466" i="1"/>
  <c r="D1466" i="1"/>
  <c r="F1465" i="1"/>
  <c r="E1465" i="1"/>
  <c r="D1465" i="1"/>
  <c r="F1464" i="1"/>
  <c r="E1464" i="1"/>
  <c r="D1464" i="1"/>
  <c r="F1463" i="1"/>
  <c r="E1463" i="1"/>
  <c r="D1463" i="1"/>
  <c r="F1462" i="1"/>
  <c r="E1462" i="1"/>
  <c r="D1462" i="1"/>
  <c r="J1459" i="1"/>
  <c r="C1459" i="1" s="1"/>
  <c r="J1453" i="1"/>
  <c r="C1453" i="1" s="1"/>
  <c r="J1452" i="1"/>
  <c r="C1452" i="1" s="1"/>
  <c r="J1451" i="1"/>
  <c r="C1451" i="1" s="1"/>
  <c r="G1446" i="1"/>
  <c r="D1434" i="1"/>
  <c r="F1433" i="1"/>
  <c r="K1431" i="1"/>
  <c r="J1431" i="1"/>
  <c r="I1431" i="1"/>
  <c r="K1430" i="1"/>
  <c r="J1430" i="1"/>
  <c r="I1430" i="1"/>
  <c r="K1429" i="1"/>
  <c r="J1429" i="1"/>
  <c r="I1429" i="1"/>
  <c r="F1428" i="1"/>
  <c r="E1428" i="1"/>
  <c r="D1428" i="1"/>
  <c r="K1425" i="1"/>
  <c r="J1425" i="1"/>
  <c r="I1425" i="1"/>
  <c r="F1424" i="1"/>
  <c r="E1424" i="1"/>
  <c r="D1424" i="1"/>
  <c r="K1421" i="1"/>
  <c r="J1421" i="1"/>
  <c r="I1421" i="1"/>
  <c r="K1420" i="1"/>
  <c r="J1420" i="1"/>
  <c r="I1420" i="1"/>
  <c r="D1419" i="1"/>
  <c r="K1416" i="1"/>
  <c r="J1416" i="1"/>
  <c r="I1416" i="1"/>
  <c r="K1415" i="1"/>
  <c r="J1415" i="1"/>
  <c r="I1415" i="1"/>
  <c r="K1414" i="1"/>
  <c r="F1414" i="1" s="1"/>
  <c r="J1414" i="1"/>
  <c r="E1414" i="1" s="1"/>
  <c r="I1414" i="1"/>
  <c r="D1414" i="1" s="1"/>
  <c r="K1413" i="1"/>
  <c r="F1413" i="1" s="1"/>
  <c r="J1413" i="1"/>
  <c r="E1413" i="1" s="1"/>
  <c r="I1413" i="1"/>
  <c r="D1413" i="1" s="1"/>
  <c r="F1412" i="1"/>
  <c r="E1412" i="1"/>
  <c r="D1412" i="1"/>
  <c r="K1409" i="1"/>
  <c r="J1409" i="1"/>
  <c r="I1409" i="1"/>
  <c r="K1408" i="1"/>
  <c r="J1408" i="1"/>
  <c r="I1408" i="1"/>
  <c r="K1407" i="1"/>
  <c r="J1407" i="1"/>
  <c r="E1407" i="1" s="1"/>
  <c r="I1407" i="1"/>
  <c r="D1407" i="1" s="1"/>
  <c r="F1406" i="1"/>
  <c r="E1406" i="1"/>
  <c r="D1406" i="1"/>
  <c r="D1403" i="1"/>
  <c r="D1402" i="1"/>
  <c r="D1401" i="1"/>
  <c r="F1400" i="1"/>
  <c r="D1400" i="1"/>
  <c r="F1399" i="1"/>
  <c r="E1399" i="1"/>
  <c r="D1399" i="1"/>
  <c r="F1398" i="1"/>
  <c r="E1398" i="1"/>
  <c r="D1398" i="1"/>
  <c r="F1397" i="1"/>
  <c r="E1397" i="1"/>
  <c r="D1397" i="1"/>
  <c r="F1396" i="1"/>
  <c r="E1396" i="1"/>
  <c r="D1396" i="1"/>
  <c r="F1395" i="1"/>
  <c r="E1395" i="1"/>
  <c r="D1395" i="1"/>
  <c r="F1394" i="1"/>
  <c r="E1394" i="1"/>
  <c r="D1394" i="1"/>
  <c r="F1393" i="1"/>
  <c r="E1393" i="1"/>
  <c r="D1393" i="1"/>
  <c r="F1392" i="1"/>
  <c r="E1392" i="1"/>
  <c r="D1392" i="1"/>
  <c r="F1391" i="1"/>
  <c r="E1391" i="1"/>
  <c r="D1391" i="1"/>
  <c r="F1390" i="1"/>
  <c r="E1390" i="1"/>
  <c r="D1390" i="1"/>
  <c r="F1389" i="1"/>
  <c r="E1389" i="1"/>
  <c r="D1389" i="1"/>
  <c r="F1388" i="1"/>
  <c r="E1388" i="1"/>
  <c r="D1388" i="1"/>
  <c r="F1387" i="1"/>
  <c r="E1387" i="1"/>
  <c r="D1387" i="1"/>
  <c r="J1384" i="1"/>
  <c r="C1384" i="1" s="1"/>
  <c r="J1377" i="1"/>
  <c r="C1377" i="1" s="1"/>
  <c r="J1376" i="1"/>
  <c r="C1376" i="1" s="1"/>
  <c r="G1371" i="1"/>
  <c r="D1368" i="1"/>
  <c r="F1367" i="1"/>
  <c r="K1365" i="1"/>
  <c r="J1365" i="1"/>
  <c r="I1365" i="1"/>
  <c r="K1364" i="1"/>
  <c r="J1364" i="1"/>
  <c r="I1364" i="1"/>
  <c r="K1363" i="1"/>
  <c r="J1363" i="1"/>
  <c r="I1363" i="1"/>
  <c r="D1363" i="1" s="1"/>
  <c r="F1362" i="1"/>
  <c r="E1362" i="1"/>
  <c r="D1362" i="1"/>
  <c r="K1359" i="1"/>
  <c r="J1359" i="1"/>
  <c r="I1359" i="1"/>
  <c r="D1359" i="1" s="1"/>
  <c r="F1358" i="1"/>
  <c r="E1358" i="1"/>
  <c r="D1358" i="1"/>
  <c r="F1355" i="1"/>
  <c r="E1355" i="1"/>
  <c r="D1355" i="1"/>
  <c r="K1352" i="1"/>
  <c r="J1352" i="1"/>
  <c r="I1352" i="1"/>
  <c r="K1351" i="1"/>
  <c r="J1351" i="1"/>
  <c r="E1351" i="1" s="1"/>
  <c r="I1351" i="1"/>
  <c r="D1351" i="1" s="1"/>
  <c r="K1350" i="1"/>
  <c r="F1350" i="1" s="1"/>
  <c r="J1350" i="1"/>
  <c r="E1350" i="1" s="1"/>
  <c r="I1350" i="1"/>
  <c r="D1350" i="1" s="1"/>
  <c r="F1349" i="1"/>
  <c r="E1349" i="1"/>
  <c r="D1349" i="1"/>
  <c r="K1346" i="1"/>
  <c r="J1346" i="1"/>
  <c r="I1346" i="1"/>
  <c r="K1345" i="1"/>
  <c r="J1345" i="1"/>
  <c r="I1345" i="1"/>
  <c r="D1344" i="1"/>
  <c r="K1341" i="1"/>
  <c r="J1341" i="1"/>
  <c r="I1341" i="1"/>
  <c r="D1341" i="1" s="1"/>
  <c r="K1340" i="1"/>
  <c r="F1340" i="1" s="1"/>
  <c r="J1340" i="1"/>
  <c r="E1340" i="1" s="1"/>
  <c r="I1340" i="1"/>
  <c r="D1340" i="1" s="1"/>
  <c r="K1339" i="1"/>
  <c r="F1339" i="1" s="1"/>
  <c r="J1339" i="1"/>
  <c r="E1339" i="1" s="1"/>
  <c r="I1339" i="1"/>
  <c r="D1339" i="1" s="1"/>
  <c r="K1338" i="1"/>
  <c r="F1338" i="1" s="1"/>
  <c r="J1338" i="1"/>
  <c r="E1338" i="1" s="1"/>
  <c r="I1338" i="1"/>
  <c r="D1338" i="1" s="1"/>
  <c r="F1337" i="1"/>
  <c r="E1337" i="1"/>
  <c r="D1337" i="1"/>
  <c r="K1334" i="1"/>
  <c r="J1334" i="1"/>
  <c r="I1334" i="1"/>
  <c r="K1333" i="1"/>
  <c r="F1333" i="1" s="1"/>
  <c r="J1333" i="1"/>
  <c r="E1333" i="1" s="1"/>
  <c r="I1333" i="1"/>
  <c r="D1333" i="1" s="1"/>
  <c r="K1332" i="1"/>
  <c r="F1332" i="1" s="1"/>
  <c r="J1332" i="1"/>
  <c r="E1332" i="1" s="1"/>
  <c r="I1332" i="1"/>
  <c r="D1332" i="1" s="1"/>
  <c r="F1331" i="1"/>
  <c r="E1331" i="1"/>
  <c r="D1331" i="1"/>
  <c r="D1328" i="1"/>
  <c r="D1327" i="1"/>
  <c r="D1326" i="1"/>
  <c r="F1325" i="1"/>
  <c r="D1325" i="1"/>
  <c r="F1324" i="1"/>
  <c r="E1324" i="1"/>
  <c r="D1324" i="1"/>
  <c r="F1323" i="1"/>
  <c r="E1323" i="1"/>
  <c r="D1323" i="1"/>
  <c r="F1322" i="1"/>
  <c r="E1322" i="1"/>
  <c r="D1322" i="1"/>
  <c r="F1321" i="1"/>
  <c r="E1321" i="1"/>
  <c r="D1321" i="1"/>
  <c r="F1320" i="1"/>
  <c r="E1320" i="1"/>
  <c r="D1320" i="1"/>
  <c r="F1319" i="1"/>
  <c r="E1319" i="1"/>
  <c r="D1319" i="1"/>
  <c r="F1318" i="1"/>
  <c r="E1318" i="1"/>
  <c r="D1318" i="1"/>
  <c r="F1317" i="1"/>
  <c r="E1317" i="1"/>
  <c r="D1317" i="1"/>
  <c r="F1316" i="1"/>
  <c r="E1316" i="1"/>
  <c r="D1316" i="1"/>
  <c r="F1315" i="1"/>
  <c r="E1315" i="1"/>
  <c r="D1315" i="1"/>
  <c r="F1314" i="1"/>
  <c r="E1314" i="1"/>
  <c r="D1314" i="1"/>
  <c r="F1313" i="1"/>
  <c r="E1313" i="1"/>
  <c r="D1313" i="1"/>
  <c r="F1312" i="1"/>
  <c r="E1312" i="1"/>
  <c r="D1312" i="1"/>
  <c r="J1309" i="1"/>
  <c r="C1309" i="1" s="1"/>
  <c r="J1303" i="1"/>
  <c r="C1303" i="1" s="1"/>
  <c r="J1302" i="1"/>
  <c r="C1302" i="1" s="1"/>
  <c r="J1301" i="1"/>
  <c r="C1301" i="1" s="1"/>
  <c r="G1296" i="1"/>
  <c r="D1293" i="1"/>
  <c r="F1292" i="1"/>
  <c r="K1290" i="1"/>
  <c r="J1290" i="1"/>
  <c r="I1290" i="1"/>
  <c r="K1289" i="1"/>
  <c r="J1289" i="1"/>
  <c r="E1289" i="1" s="1"/>
  <c r="I1289" i="1"/>
  <c r="D1289" i="1" s="1"/>
  <c r="K1288" i="1"/>
  <c r="F1288" i="1" s="1"/>
  <c r="J1288" i="1"/>
  <c r="E1288" i="1" s="1"/>
  <c r="I1288" i="1"/>
  <c r="D1288" i="1" s="1"/>
  <c r="F1287" i="1"/>
  <c r="E1287" i="1"/>
  <c r="D1287" i="1"/>
  <c r="K1284" i="1"/>
  <c r="J1284" i="1"/>
  <c r="I1284" i="1"/>
  <c r="D1284" i="1" s="1"/>
  <c r="F1283" i="1"/>
  <c r="E1283" i="1"/>
  <c r="D1283" i="1"/>
  <c r="F1280" i="1"/>
  <c r="E1280" i="1"/>
  <c r="D1280" i="1"/>
  <c r="K1277" i="1"/>
  <c r="J1277" i="1"/>
  <c r="E1277" i="1" s="1"/>
  <c r="I1277" i="1"/>
  <c r="D1277" i="1" s="1"/>
  <c r="K1276" i="1"/>
  <c r="F1276" i="1" s="1"/>
  <c r="J1276" i="1"/>
  <c r="E1276" i="1" s="1"/>
  <c r="I1276" i="1"/>
  <c r="D1276" i="1" s="1"/>
  <c r="K1275" i="1"/>
  <c r="F1275" i="1" s="1"/>
  <c r="J1275" i="1"/>
  <c r="E1275" i="1" s="1"/>
  <c r="I1275" i="1"/>
  <c r="D1275" i="1" s="1"/>
  <c r="F1274" i="1"/>
  <c r="E1274" i="1"/>
  <c r="D1274" i="1"/>
  <c r="K1271" i="1"/>
  <c r="J1271" i="1"/>
  <c r="I1271" i="1"/>
  <c r="K1270" i="1"/>
  <c r="F1270" i="1" s="1"/>
  <c r="J1270" i="1"/>
  <c r="E1270" i="1" s="1"/>
  <c r="I1270" i="1"/>
  <c r="D1270" i="1" s="1"/>
  <c r="F1269" i="1"/>
  <c r="E1269" i="1"/>
  <c r="D1269" i="1"/>
  <c r="K1266" i="1"/>
  <c r="J1266" i="1"/>
  <c r="I1266" i="1"/>
  <c r="D1266" i="1" s="1"/>
  <c r="K1265" i="1"/>
  <c r="F1265" i="1" s="1"/>
  <c r="J1265" i="1"/>
  <c r="E1265" i="1" s="1"/>
  <c r="I1265" i="1"/>
  <c r="D1265" i="1" s="1"/>
  <c r="K1264" i="1"/>
  <c r="F1264" i="1" s="1"/>
  <c r="J1264" i="1"/>
  <c r="E1264" i="1" s="1"/>
  <c r="I1264" i="1"/>
  <c r="D1264" i="1" s="1"/>
  <c r="K1263" i="1"/>
  <c r="F1263" i="1" s="1"/>
  <c r="J1263" i="1"/>
  <c r="E1263" i="1" s="1"/>
  <c r="I1263" i="1"/>
  <c r="D1263" i="1" s="1"/>
  <c r="F1262" i="1"/>
  <c r="E1262" i="1"/>
  <c r="D1262" i="1"/>
  <c r="K1259" i="1"/>
  <c r="J1259" i="1"/>
  <c r="E1259" i="1" s="1"/>
  <c r="I1259" i="1"/>
  <c r="D1259" i="1" s="1"/>
  <c r="K1258" i="1"/>
  <c r="F1258" i="1" s="1"/>
  <c r="J1258" i="1"/>
  <c r="E1258" i="1" s="1"/>
  <c r="I1258" i="1"/>
  <c r="D1258" i="1" s="1"/>
  <c r="K1257" i="1"/>
  <c r="F1257" i="1" s="1"/>
  <c r="J1257" i="1"/>
  <c r="E1257" i="1" s="1"/>
  <c r="I1257" i="1"/>
  <c r="D1257" i="1" s="1"/>
  <c r="F1256" i="1"/>
  <c r="E1256" i="1"/>
  <c r="D1256" i="1"/>
  <c r="D1253" i="1"/>
  <c r="D1252" i="1"/>
  <c r="D1251" i="1"/>
  <c r="F1250" i="1"/>
  <c r="D1250" i="1"/>
  <c r="F1249" i="1"/>
  <c r="E1249" i="1"/>
  <c r="D1249" i="1"/>
  <c r="F1248" i="1"/>
  <c r="E1248" i="1"/>
  <c r="D1248" i="1"/>
  <c r="F1247" i="1"/>
  <c r="E1247" i="1"/>
  <c r="D1247" i="1"/>
  <c r="F1246" i="1"/>
  <c r="E1246" i="1"/>
  <c r="D1246" i="1"/>
  <c r="F1245" i="1"/>
  <c r="E1245" i="1"/>
  <c r="D1245" i="1"/>
  <c r="F1244" i="1"/>
  <c r="E1244" i="1"/>
  <c r="D1244" i="1"/>
  <c r="F1243" i="1"/>
  <c r="E1243" i="1"/>
  <c r="D1243" i="1"/>
  <c r="F1242" i="1"/>
  <c r="E1242" i="1"/>
  <c r="D1242" i="1"/>
  <c r="F1241" i="1"/>
  <c r="E1241" i="1"/>
  <c r="D1241" i="1"/>
  <c r="F1240" i="1"/>
  <c r="E1240" i="1"/>
  <c r="D1240" i="1"/>
  <c r="F1239" i="1"/>
  <c r="E1239" i="1"/>
  <c r="D1239" i="1"/>
  <c r="F1238" i="1"/>
  <c r="E1238" i="1"/>
  <c r="D1238" i="1"/>
  <c r="F1237" i="1"/>
  <c r="E1237" i="1"/>
  <c r="D1237" i="1"/>
  <c r="J1234" i="1"/>
  <c r="C1234" i="1" s="1"/>
  <c r="J1228" i="1"/>
  <c r="C1228" i="1" s="1"/>
  <c r="J1227" i="1"/>
  <c r="C1227" i="1" s="1"/>
  <c r="J1226" i="1"/>
  <c r="C1226" i="1" s="1"/>
  <c r="G1221" i="1"/>
  <c r="D1218" i="1"/>
  <c r="F1217" i="1"/>
  <c r="K1215" i="1"/>
  <c r="J1215" i="1"/>
  <c r="I1215" i="1"/>
  <c r="K1214" i="1"/>
  <c r="J1214" i="1"/>
  <c r="E1214" i="1" s="1"/>
  <c r="I1214" i="1"/>
  <c r="D1214" i="1" s="1"/>
  <c r="K1213" i="1"/>
  <c r="F1213" i="1" s="1"/>
  <c r="J1213" i="1"/>
  <c r="E1213" i="1" s="1"/>
  <c r="I1213" i="1"/>
  <c r="D1213" i="1" s="1"/>
  <c r="F1212" i="1"/>
  <c r="E1212" i="1"/>
  <c r="D1212" i="1"/>
  <c r="K1209" i="1"/>
  <c r="J1209" i="1"/>
  <c r="I1209" i="1"/>
  <c r="D1209" i="1" s="1"/>
  <c r="F1208" i="1"/>
  <c r="E1208" i="1"/>
  <c r="D1208" i="1"/>
  <c r="F1205" i="1"/>
  <c r="E1205" i="1"/>
  <c r="D1205" i="1"/>
  <c r="K1202" i="1"/>
  <c r="J1202" i="1"/>
  <c r="E1202" i="1" s="1"/>
  <c r="I1202" i="1"/>
  <c r="D1202" i="1" s="1"/>
  <c r="K1201" i="1"/>
  <c r="F1201" i="1" s="1"/>
  <c r="J1201" i="1"/>
  <c r="E1201" i="1" s="1"/>
  <c r="I1201" i="1"/>
  <c r="D1201" i="1" s="1"/>
  <c r="K1200" i="1"/>
  <c r="F1200" i="1" s="1"/>
  <c r="J1200" i="1"/>
  <c r="E1200" i="1" s="1"/>
  <c r="I1200" i="1"/>
  <c r="D1200" i="1" s="1"/>
  <c r="F1199" i="1"/>
  <c r="E1199" i="1"/>
  <c r="D1199" i="1"/>
  <c r="K1196" i="1"/>
  <c r="J1196" i="1"/>
  <c r="I1196" i="1"/>
  <c r="K1195" i="1"/>
  <c r="F1195" i="1" s="1"/>
  <c r="J1195" i="1"/>
  <c r="E1195" i="1" s="1"/>
  <c r="I1195" i="1"/>
  <c r="D1195" i="1" s="1"/>
  <c r="F1194" i="1"/>
  <c r="E1194" i="1"/>
  <c r="D1194" i="1"/>
  <c r="K1191" i="1"/>
  <c r="J1191" i="1"/>
  <c r="I1191" i="1"/>
  <c r="D1191" i="1" s="1"/>
  <c r="K1190" i="1"/>
  <c r="F1190" i="1" s="1"/>
  <c r="J1190" i="1"/>
  <c r="E1190" i="1" s="1"/>
  <c r="I1190" i="1"/>
  <c r="D1190" i="1" s="1"/>
  <c r="K1189" i="1"/>
  <c r="F1189" i="1" s="1"/>
  <c r="J1189" i="1"/>
  <c r="E1189" i="1" s="1"/>
  <c r="I1189" i="1"/>
  <c r="D1189" i="1" s="1"/>
  <c r="K1188" i="1"/>
  <c r="F1188" i="1" s="1"/>
  <c r="J1188" i="1"/>
  <c r="E1188" i="1" s="1"/>
  <c r="I1188" i="1"/>
  <c r="D1188" i="1" s="1"/>
  <c r="F1187" i="1"/>
  <c r="E1187" i="1"/>
  <c r="D1187" i="1"/>
  <c r="K1184" i="1"/>
  <c r="J1184" i="1"/>
  <c r="E1184" i="1" s="1"/>
  <c r="I1184" i="1"/>
  <c r="D1184" i="1" s="1"/>
  <c r="K1183" i="1"/>
  <c r="F1183" i="1" s="1"/>
  <c r="J1183" i="1"/>
  <c r="E1183" i="1" s="1"/>
  <c r="I1183" i="1"/>
  <c r="D1183" i="1" s="1"/>
  <c r="K1182" i="1"/>
  <c r="F1182" i="1" s="1"/>
  <c r="J1182" i="1"/>
  <c r="E1182" i="1" s="1"/>
  <c r="I1182" i="1"/>
  <c r="D1182" i="1" s="1"/>
  <c r="F1181" i="1"/>
  <c r="E1181" i="1"/>
  <c r="D1181" i="1"/>
  <c r="D1178" i="1"/>
  <c r="D1177" i="1"/>
  <c r="D1176" i="1"/>
  <c r="F1175" i="1"/>
  <c r="D1175" i="1"/>
  <c r="F1174" i="1"/>
  <c r="E1174" i="1"/>
  <c r="D1174" i="1"/>
  <c r="F1173" i="1"/>
  <c r="E1173" i="1"/>
  <c r="D1173" i="1"/>
  <c r="F1172" i="1"/>
  <c r="E1172" i="1"/>
  <c r="D1172" i="1"/>
  <c r="F1171" i="1"/>
  <c r="E1171" i="1"/>
  <c r="D1171" i="1"/>
  <c r="F1170" i="1"/>
  <c r="E1170" i="1"/>
  <c r="D1170" i="1"/>
  <c r="F1169" i="1"/>
  <c r="E1169" i="1"/>
  <c r="D1169" i="1"/>
  <c r="F1168" i="1"/>
  <c r="E1168" i="1"/>
  <c r="D1168" i="1"/>
  <c r="F1167" i="1"/>
  <c r="E1167" i="1"/>
  <c r="D1167" i="1"/>
  <c r="F1166" i="1"/>
  <c r="E1166" i="1"/>
  <c r="D1166" i="1"/>
  <c r="F1165" i="1"/>
  <c r="E1165" i="1"/>
  <c r="D1165" i="1"/>
  <c r="F1164" i="1"/>
  <c r="E1164" i="1"/>
  <c r="D1164" i="1"/>
  <c r="F1163" i="1"/>
  <c r="E1163" i="1"/>
  <c r="D1163" i="1"/>
  <c r="F1162" i="1"/>
  <c r="E1162" i="1"/>
  <c r="D1162" i="1"/>
  <c r="J1159" i="1"/>
  <c r="C1159" i="1" s="1"/>
  <c r="J1153" i="1"/>
  <c r="C1153" i="1" s="1"/>
  <c r="J1152" i="1"/>
  <c r="C1152" i="1" s="1"/>
  <c r="J1151" i="1"/>
  <c r="C1151" i="1" s="1"/>
  <c r="G1146" i="1"/>
  <c r="D1137" i="1"/>
  <c r="F1136" i="1"/>
  <c r="K1134" i="1"/>
  <c r="J1134" i="1"/>
  <c r="I1134" i="1"/>
  <c r="K1133" i="1"/>
  <c r="J1133" i="1"/>
  <c r="I1133" i="1"/>
  <c r="K1132" i="1"/>
  <c r="F1132" i="1" s="1"/>
  <c r="J1132" i="1"/>
  <c r="E1132" i="1" s="1"/>
  <c r="I1132" i="1"/>
  <c r="D1132" i="1" s="1"/>
  <c r="F1131" i="1"/>
  <c r="E1131" i="1"/>
  <c r="D1131" i="1"/>
  <c r="K1128" i="1"/>
  <c r="J1128" i="1"/>
  <c r="E1128" i="1" s="1"/>
  <c r="I1128" i="1"/>
  <c r="D1128" i="1" s="1"/>
  <c r="F1127" i="1"/>
  <c r="E1127" i="1"/>
  <c r="D1127" i="1"/>
  <c r="F1124" i="1"/>
  <c r="E1124" i="1"/>
  <c r="D1124" i="1"/>
  <c r="K1121" i="1"/>
  <c r="J1121" i="1"/>
  <c r="I1121" i="1"/>
  <c r="K1120" i="1"/>
  <c r="F1120" i="1" s="1"/>
  <c r="J1120" i="1"/>
  <c r="E1120" i="1" s="1"/>
  <c r="I1120" i="1"/>
  <c r="D1120" i="1" s="1"/>
  <c r="K1119" i="1"/>
  <c r="F1119" i="1" s="1"/>
  <c r="J1119" i="1"/>
  <c r="E1119" i="1" s="1"/>
  <c r="I1119" i="1"/>
  <c r="D1119" i="1" s="1"/>
  <c r="F1118" i="1"/>
  <c r="E1118" i="1"/>
  <c r="D1118" i="1"/>
  <c r="K1115" i="1"/>
  <c r="J1115" i="1"/>
  <c r="I1115" i="1"/>
  <c r="K1114" i="1"/>
  <c r="J1114" i="1"/>
  <c r="E1114" i="1" s="1"/>
  <c r="I1114" i="1"/>
  <c r="D1114" i="1" s="1"/>
  <c r="F1113" i="1"/>
  <c r="E1113" i="1"/>
  <c r="D1113" i="1"/>
  <c r="K1110" i="1"/>
  <c r="J1110" i="1"/>
  <c r="I1110" i="1"/>
  <c r="D1110" i="1" s="1"/>
  <c r="K1109" i="1"/>
  <c r="F1109" i="1" s="1"/>
  <c r="J1109" i="1"/>
  <c r="E1109" i="1" s="1"/>
  <c r="I1109" i="1"/>
  <c r="D1109" i="1" s="1"/>
  <c r="K1108" i="1"/>
  <c r="F1108" i="1" s="1"/>
  <c r="J1108" i="1"/>
  <c r="E1108" i="1" s="1"/>
  <c r="I1108" i="1"/>
  <c r="D1108" i="1" s="1"/>
  <c r="K1107" i="1"/>
  <c r="F1107" i="1" s="1"/>
  <c r="J1107" i="1"/>
  <c r="E1107" i="1" s="1"/>
  <c r="I1107" i="1"/>
  <c r="D1107" i="1" s="1"/>
  <c r="F1106" i="1"/>
  <c r="E1106" i="1"/>
  <c r="D1106" i="1"/>
  <c r="K1103" i="1"/>
  <c r="J1103" i="1"/>
  <c r="E1103" i="1" s="1"/>
  <c r="I1103" i="1"/>
  <c r="D1103" i="1" s="1"/>
  <c r="K1102" i="1"/>
  <c r="F1102" i="1" s="1"/>
  <c r="J1102" i="1"/>
  <c r="E1102" i="1" s="1"/>
  <c r="I1102" i="1"/>
  <c r="D1102" i="1" s="1"/>
  <c r="K1101" i="1"/>
  <c r="F1101" i="1" s="1"/>
  <c r="J1101" i="1"/>
  <c r="E1101" i="1" s="1"/>
  <c r="I1101" i="1"/>
  <c r="D1101" i="1" s="1"/>
  <c r="F1100" i="1"/>
  <c r="E1100" i="1"/>
  <c r="D1100" i="1"/>
  <c r="D1097" i="1"/>
  <c r="D1096" i="1"/>
  <c r="D1095" i="1"/>
  <c r="F1094" i="1"/>
  <c r="D1094" i="1"/>
  <c r="F1093" i="1"/>
  <c r="E1093" i="1"/>
  <c r="D1093" i="1"/>
  <c r="F1092" i="1"/>
  <c r="E1092" i="1"/>
  <c r="D1092" i="1"/>
  <c r="F1091" i="1"/>
  <c r="E1091" i="1"/>
  <c r="D1091" i="1"/>
  <c r="F1090" i="1"/>
  <c r="E1090" i="1"/>
  <c r="D1090" i="1"/>
  <c r="F1089" i="1"/>
  <c r="E1089" i="1"/>
  <c r="D1089" i="1"/>
  <c r="F1088" i="1"/>
  <c r="E1088" i="1"/>
  <c r="D1088" i="1"/>
  <c r="F1087" i="1"/>
  <c r="E1087" i="1"/>
  <c r="D1087" i="1"/>
  <c r="F1086" i="1"/>
  <c r="E1086" i="1"/>
  <c r="D1086" i="1"/>
  <c r="F1085" i="1"/>
  <c r="E1085" i="1"/>
  <c r="D1085" i="1"/>
  <c r="F1084" i="1"/>
  <c r="E1084" i="1"/>
  <c r="D1084" i="1"/>
  <c r="F1083" i="1"/>
  <c r="E1083" i="1"/>
  <c r="D1083" i="1"/>
  <c r="F1082" i="1"/>
  <c r="E1082" i="1"/>
  <c r="D1082" i="1"/>
  <c r="F1081" i="1"/>
  <c r="E1081" i="1"/>
  <c r="D1081" i="1"/>
  <c r="J1078" i="1"/>
  <c r="C1078" i="1" s="1"/>
  <c r="J1077" i="1"/>
  <c r="C1077" i="1" s="1"/>
  <c r="J1076" i="1"/>
  <c r="C1076" i="1" s="1"/>
  <c r="J1075" i="1"/>
  <c r="C1075" i="1" s="1"/>
  <c r="J1074" i="1"/>
  <c r="C1074" i="1" s="1"/>
  <c r="J1073" i="1"/>
  <c r="C1073" i="1" s="1"/>
  <c r="J1072" i="1"/>
  <c r="C1072" i="1" s="1"/>
  <c r="J1071" i="1"/>
  <c r="C1071" i="1" s="1"/>
  <c r="J1070" i="1"/>
  <c r="C1070" i="1" s="1"/>
  <c r="G1065" i="1"/>
  <c r="D1062" i="1"/>
  <c r="F1061" i="1"/>
  <c r="K1059" i="1"/>
  <c r="J1059" i="1"/>
  <c r="E1059" i="1" s="1"/>
  <c r="I1059" i="1"/>
  <c r="D1059" i="1" s="1"/>
  <c r="K1058" i="1"/>
  <c r="F1058" i="1" s="1"/>
  <c r="J1058" i="1"/>
  <c r="E1058" i="1" s="1"/>
  <c r="I1058" i="1"/>
  <c r="D1058" i="1" s="1"/>
  <c r="K1057" i="1"/>
  <c r="F1057" i="1" s="1"/>
  <c r="J1057" i="1"/>
  <c r="E1057" i="1" s="1"/>
  <c r="I1057" i="1"/>
  <c r="D1057" i="1" s="1"/>
  <c r="F1056" i="1"/>
  <c r="E1056" i="1"/>
  <c r="D1056" i="1"/>
  <c r="K1053" i="1"/>
  <c r="J1053" i="1"/>
  <c r="E1053" i="1" s="1"/>
  <c r="I1053" i="1"/>
  <c r="D1053" i="1" s="1"/>
  <c r="F1052" i="1"/>
  <c r="E1052" i="1"/>
  <c r="D1052" i="1"/>
  <c r="F1049" i="1"/>
  <c r="E1049" i="1"/>
  <c r="D1049" i="1"/>
  <c r="K1046" i="1"/>
  <c r="J1046" i="1"/>
  <c r="I1046" i="1"/>
  <c r="D1046" i="1" s="1"/>
  <c r="K1045" i="1"/>
  <c r="F1045" i="1" s="1"/>
  <c r="J1045" i="1"/>
  <c r="E1045" i="1" s="1"/>
  <c r="I1045" i="1"/>
  <c r="D1045" i="1" s="1"/>
  <c r="K1044" i="1"/>
  <c r="F1044" i="1" s="1"/>
  <c r="J1044" i="1"/>
  <c r="E1044" i="1" s="1"/>
  <c r="I1044" i="1"/>
  <c r="D1044" i="1" s="1"/>
  <c r="F1043" i="1"/>
  <c r="E1043" i="1"/>
  <c r="D1043" i="1"/>
  <c r="K1040" i="1"/>
  <c r="J1040" i="1"/>
  <c r="E1040" i="1" s="1"/>
  <c r="I1040" i="1"/>
  <c r="D1040" i="1" s="1"/>
  <c r="K1039" i="1"/>
  <c r="F1039" i="1" s="1"/>
  <c r="J1039" i="1"/>
  <c r="E1039" i="1" s="1"/>
  <c r="I1039" i="1"/>
  <c r="D1039" i="1" s="1"/>
  <c r="F1038" i="1"/>
  <c r="E1038" i="1"/>
  <c r="D1038" i="1"/>
  <c r="K1035" i="1"/>
  <c r="J1035" i="1"/>
  <c r="E1035" i="1" s="1"/>
  <c r="I1035" i="1"/>
  <c r="D1035" i="1" s="1"/>
  <c r="K1034" i="1"/>
  <c r="F1034" i="1" s="1"/>
  <c r="J1034" i="1"/>
  <c r="E1034" i="1" s="1"/>
  <c r="I1034" i="1"/>
  <c r="D1034" i="1" s="1"/>
  <c r="K1033" i="1"/>
  <c r="F1033" i="1" s="1"/>
  <c r="J1033" i="1"/>
  <c r="E1033" i="1" s="1"/>
  <c r="I1033" i="1"/>
  <c r="D1033" i="1" s="1"/>
  <c r="K1032" i="1"/>
  <c r="F1032" i="1" s="1"/>
  <c r="J1032" i="1"/>
  <c r="E1032" i="1" s="1"/>
  <c r="I1032" i="1"/>
  <c r="D1032" i="1" s="1"/>
  <c r="F1031" i="1"/>
  <c r="E1031" i="1"/>
  <c r="D1031" i="1"/>
  <c r="K1028" i="1"/>
  <c r="J1028" i="1"/>
  <c r="E1028" i="1" s="1"/>
  <c r="I1028" i="1"/>
  <c r="D1028" i="1" s="1"/>
  <c r="K1027" i="1"/>
  <c r="F1027" i="1" s="1"/>
  <c r="J1027" i="1"/>
  <c r="E1027" i="1" s="1"/>
  <c r="I1027" i="1"/>
  <c r="D1027" i="1" s="1"/>
  <c r="K1026" i="1"/>
  <c r="F1026" i="1" s="1"/>
  <c r="J1026" i="1"/>
  <c r="E1026" i="1" s="1"/>
  <c r="I1026" i="1"/>
  <c r="D1026" i="1" s="1"/>
  <c r="F1025" i="1"/>
  <c r="E1025" i="1"/>
  <c r="D1025" i="1"/>
  <c r="D1022" i="1"/>
  <c r="D1021" i="1"/>
  <c r="D1020" i="1"/>
  <c r="F1019" i="1"/>
  <c r="D1019" i="1"/>
  <c r="F1018" i="1"/>
  <c r="E1018" i="1"/>
  <c r="D1018" i="1"/>
  <c r="F1017" i="1"/>
  <c r="E1017" i="1"/>
  <c r="D1017" i="1"/>
  <c r="F1016" i="1"/>
  <c r="E1016" i="1"/>
  <c r="D1016" i="1"/>
  <c r="F1015" i="1"/>
  <c r="E1015" i="1"/>
  <c r="D1015" i="1"/>
  <c r="F1014" i="1"/>
  <c r="E1014" i="1"/>
  <c r="D1014" i="1"/>
  <c r="F1013" i="1"/>
  <c r="E1013" i="1"/>
  <c r="D1013" i="1"/>
  <c r="F1012" i="1"/>
  <c r="E1012" i="1"/>
  <c r="D1012" i="1"/>
  <c r="F1011" i="1"/>
  <c r="E1011" i="1"/>
  <c r="D1011" i="1"/>
  <c r="F1010" i="1"/>
  <c r="E1010" i="1"/>
  <c r="D1010" i="1"/>
  <c r="F1009" i="1"/>
  <c r="E1009" i="1"/>
  <c r="D1009" i="1"/>
  <c r="F1008" i="1"/>
  <c r="E1008" i="1"/>
  <c r="D1008" i="1"/>
  <c r="F1007" i="1"/>
  <c r="E1007" i="1"/>
  <c r="D1007" i="1"/>
  <c r="F1006" i="1"/>
  <c r="E1006" i="1"/>
  <c r="D1006" i="1"/>
  <c r="J1003" i="1"/>
  <c r="C1003" i="1" s="1"/>
  <c r="J1002" i="1"/>
  <c r="C1002" i="1" s="1"/>
  <c r="J1001" i="1"/>
  <c r="C1001" i="1" s="1"/>
  <c r="J1000" i="1"/>
  <c r="C1000" i="1" s="1"/>
  <c r="J999" i="1"/>
  <c r="C999" i="1" s="1"/>
  <c r="J998" i="1"/>
  <c r="C998" i="1" s="1"/>
  <c r="J997" i="1"/>
  <c r="C997" i="1" s="1"/>
  <c r="J996" i="1"/>
  <c r="C996" i="1" s="1"/>
  <c r="J995" i="1"/>
  <c r="C995" i="1" s="1"/>
  <c r="J994" i="1"/>
  <c r="C994" i="1" s="1"/>
  <c r="G989" i="1"/>
  <c r="D981" i="1"/>
  <c r="F980" i="1"/>
  <c r="K978" i="1"/>
  <c r="J978" i="1"/>
  <c r="E978" i="1" s="1"/>
  <c r="I978" i="1"/>
  <c r="D978" i="1" s="1"/>
  <c r="K977" i="1"/>
  <c r="F977" i="1" s="1"/>
  <c r="J977" i="1"/>
  <c r="E977" i="1" s="1"/>
  <c r="I977" i="1"/>
  <c r="D977" i="1" s="1"/>
  <c r="K976" i="1"/>
  <c r="F976" i="1" s="1"/>
  <c r="J976" i="1"/>
  <c r="E976" i="1" s="1"/>
  <c r="I976" i="1"/>
  <c r="D976" i="1" s="1"/>
  <c r="F975" i="1"/>
  <c r="E975" i="1"/>
  <c r="D975" i="1"/>
  <c r="K972" i="1"/>
  <c r="J972" i="1"/>
  <c r="E972" i="1" s="1"/>
  <c r="I972" i="1"/>
  <c r="D972" i="1" s="1"/>
  <c r="F971" i="1"/>
  <c r="E971" i="1"/>
  <c r="D971" i="1"/>
  <c r="F968" i="1"/>
  <c r="E968" i="1"/>
  <c r="D968" i="1"/>
  <c r="K965" i="1"/>
  <c r="J965" i="1"/>
  <c r="I965" i="1"/>
  <c r="D965" i="1" s="1"/>
  <c r="K964" i="1"/>
  <c r="F964" i="1" s="1"/>
  <c r="J964" i="1"/>
  <c r="E964" i="1" s="1"/>
  <c r="I964" i="1"/>
  <c r="D964" i="1" s="1"/>
  <c r="K963" i="1"/>
  <c r="F963" i="1" s="1"/>
  <c r="J963" i="1"/>
  <c r="E963" i="1" s="1"/>
  <c r="I963" i="1"/>
  <c r="D963" i="1" s="1"/>
  <c r="F962" i="1"/>
  <c r="E962" i="1"/>
  <c r="D962" i="1"/>
  <c r="K959" i="1"/>
  <c r="J959" i="1"/>
  <c r="E959" i="1" s="1"/>
  <c r="I959" i="1"/>
  <c r="D959" i="1" s="1"/>
  <c r="K958" i="1"/>
  <c r="F958" i="1" s="1"/>
  <c r="J958" i="1"/>
  <c r="E958" i="1" s="1"/>
  <c r="I958" i="1"/>
  <c r="D958" i="1" s="1"/>
  <c r="K957" i="1"/>
  <c r="F957" i="1" s="1"/>
  <c r="J957" i="1"/>
  <c r="E957" i="1" s="1"/>
  <c r="I957" i="1"/>
  <c r="D957" i="1" s="1"/>
  <c r="K956" i="1"/>
  <c r="F956" i="1" s="1"/>
  <c r="J956" i="1"/>
  <c r="E956" i="1" s="1"/>
  <c r="I956" i="1"/>
  <c r="D956" i="1" s="1"/>
  <c r="F955" i="1"/>
  <c r="E955" i="1"/>
  <c r="D955" i="1"/>
  <c r="K952" i="1"/>
  <c r="J952" i="1"/>
  <c r="E952" i="1" s="1"/>
  <c r="I952" i="1"/>
  <c r="D952" i="1" s="1"/>
  <c r="K951" i="1"/>
  <c r="F951" i="1" s="1"/>
  <c r="J951" i="1"/>
  <c r="E951" i="1" s="1"/>
  <c r="I951" i="1"/>
  <c r="D951" i="1" s="1"/>
  <c r="K950" i="1"/>
  <c r="F950" i="1" s="1"/>
  <c r="J950" i="1"/>
  <c r="E950" i="1" s="1"/>
  <c r="I950" i="1"/>
  <c r="D950" i="1" s="1"/>
  <c r="F949" i="1"/>
  <c r="E949" i="1"/>
  <c r="D949" i="1"/>
  <c r="D946" i="1"/>
  <c r="D945" i="1"/>
  <c r="D944" i="1"/>
  <c r="F943" i="1"/>
  <c r="D943" i="1"/>
  <c r="F942" i="1"/>
  <c r="E942" i="1"/>
  <c r="D942" i="1"/>
  <c r="F941" i="1"/>
  <c r="E941" i="1"/>
  <c r="D941" i="1"/>
  <c r="F940" i="1"/>
  <c r="E940" i="1"/>
  <c r="D940" i="1"/>
  <c r="F939" i="1"/>
  <c r="E939" i="1"/>
  <c r="D939" i="1"/>
  <c r="F938" i="1"/>
  <c r="E938" i="1"/>
  <c r="D938" i="1"/>
  <c r="F937" i="1"/>
  <c r="E937" i="1"/>
  <c r="D937" i="1"/>
  <c r="F936" i="1"/>
  <c r="E936" i="1"/>
  <c r="D936" i="1"/>
  <c r="F935" i="1"/>
  <c r="E935" i="1"/>
  <c r="D935" i="1"/>
  <c r="F934" i="1"/>
  <c r="E934" i="1"/>
  <c r="D934" i="1"/>
  <c r="F933" i="1"/>
  <c r="E933" i="1"/>
  <c r="D933" i="1"/>
  <c r="F932" i="1"/>
  <c r="E932" i="1"/>
  <c r="D932" i="1"/>
  <c r="F931" i="1"/>
  <c r="E931" i="1"/>
  <c r="D931" i="1"/>
  <c r="F930" i="1"/>
  <c r="E930" i="1"/>
  <c r="D930" i="1"/>
  <c r="J927" i="1"/>
  <c r="C927" i="1" s="1"/>
  <c r="J926" i="1"/>
  <c r="C926" i="1" s="1"/>
  <c r="J925" i="1"/>
  <c r="C925" i="1" s="1"/>
  <c r="J924" i="1"/>
  <c r="C924" i="1" s="1"/>
  <c r="J923" i="1"/>
  <c r="C923" i="1" s="1"/>
  <c r="J922" i="1"/>
  <c r="C922" i="1" s="1"/>
  <c r="J921" i="1"/>
  <c r="C921" i="1" s="1"/>
  <c r="J920" i="1"/>
  <c r="C920" i="1" s="1"/>
  <c r="J919" i="1"/>
  <c r="C919" i="1" s="1"/>
  <c r="J918" i="1"/>
  <c r="C918" i="1" s="1"/>
  <c r="G913" i="1"/>
  <c r="D905" i="1"/>
  <c r="F904" i="1"/>
  <c r="K902" i="1"/>
  <c r="J902" i="1"/>
  <c r="E902" i="1" s="1"/>
  <c r="I902" i="1"/>
  <c r="D902" i="1" s="1"/>
  <c r="K901" i="1"/>
  <c r="F901" i="1" s="1"/>
  <c r="J901" i="1"/>
  <c r="E901" i="1" s="1"/>
  <c r="I901" i="1"/>
  <c r="D901" i="1" s="1"/>
  <c r="K900" i="1"/>
  <c r="F900" i="1" s="1"/>
  <c r="J900" i="1"/>
  <c r="E900" i="1" s="1"/>
  <c r="I900" i="1"/>
  <c r="D900" i="1" s="1"/>
  <c r="F899" i="1"/>
  <c r="E899" i="1"/>
  <c r="D899" i="1"/>
  <c r="K896" i="1"/>
  <c r="J896" i="1"/>
  <c r="E896" i="1" s="1"/>
  <c r="I896" i="1"/>
  <c r="D896" i="1" s="1"/>
  <c r="F895" i="1"/>
  <c r="E895" i="1"/>
  <c r="D895" i="1"/>
  <c r="F892" i="1"/>
  <c r="E892" i="1"/>
  <c r="D892" i="1"/>
  <c r="K889" i="1"/>
  <c r="J889" i="1"/>
  <c r="I889" i="1"/>
  <c r="D889" i="1" s="1"/>
  <c r="K888" i="1"/>
  <c r="F888" i="1" s="1"/>
  <c r="J888" i="1"/>
  <c r="E888" i="1" s="1"/>
  <c r="I888" i="1"/>
  <c r="D888" i="1" s="1"/>
  <c r="K887" i="1"/>
  <c r="F887" i="1" s="1"/>
  <c r="J887" i="1"/>
  <c r="E887" i="1" s="1"/>
  <c r="I887" i="1"/>
  <c r="D887" i="1" s="1"/>
  <c r="F886" i="1"/>
  <c r="E886" i="1"/>
  <c r="D886" i="1"/>
  <c r="K883" i="1"/>
  <c r="J883" i="1"/>
  <c r="E883" i="1" s="1"/>
  <c r="I883" i="1"/>
  <c r="D883" i="1" s="1"/>
  <c r="K882" i="1"/>
  <c r="F882" i="1" s="1"/>
  <c r="J882" i="1"/>
  <c r="E882" i="1" s="1"/>
  <c r="I882" i="1"/>
  <c r="D882" i="1" s="1"/>
  <c r="K881" i="1"/>
  <c r="F881" i="1" s="1"/>
  <c r="J881" i="1"/>
  <c r="E881" i="1" s="1"/>
  <c r="I881" i="1"/>
  <c r="D881" i="1" s="1"/>
  <c r="K880" i="1"/>
  <c r="F880" i="1" s="1"/>
  <c r="J880" i="1"/>
  <c r="E880" i="1" s="1"/>
  <c r="I880" i="1"/>
  <c r="D880" i="1" s="1"/>
  <c r="F879" i="1"/>
  <c r="E879" i="1"/>
  <c r="D879" i="1"/>
  <c r="K876" i="1"/>
  <c r="J876" i="1"/>
  <c r="E876" i="1" s="1"/>
  <c r="I876" i="1"/>
  <c r="D876" i="1" s="1"/>
  <c r="K875" i="1"/>
  <c r="F875" i="1" s="1"/>
  <c r="J875" i="1"/>
  <c r="E875" i="1" s="1"/>
  <c r="I875" i="1"/>
  <c r="D875" i="1" s="1"/>
  <c r="K874" i="1"/>
  <c r="F874" i="1" s="1"/>
  <c r="J874" i="1"/>
  <c r="E874" i="1" s="1"/>
  <c r="I874" i="1"/>
  <c r="D874" i="1" s="1"/>
  <c r="F873" i="1"/>
  <c r="E873" i="1"/>
  <c r="D873" i="1"/>
  <c r="D870" i="1"/>
  <c r="D869" i="1"/>
  <c r="D868" i="1"/>
  <c r="F867" i="1"/>
  <c r="D867" i="1"/>
  <c r="F866" i="1"/>
  <c r="E866" i="1"/>
  <c r="D866" i="1"/>
  <c r="F865" i="1"/>
  <c r="E865" i="1"/>
  <c r="D865" i="1"/>
  <c r="F864" i="1"/>
  <c r="E864" i="1"/>
  <c r="D864" i="1"/>
  <c r="F863" i="1"/>
  <c r="E863" i="1"/>
  <c r="D863" i="1"/>
  <c r="F862" i="1"/>
  <c r="E862" i="1"/>
  <c r="D862" i="1"/>
  <c r="F861" i="1"/>
  <c r="E861" i="1"/>
  <c r="D861" i="1"/>
  <c r="F860" i="1"/>
  <c r="E860" i="1"/>
  <c r="D860" i="1"/>
  <c r="F859" i="1"/>
  <c r="E859" i="1"/>
  <c r="D859" i="1"/>
  <c r="F858" i="1"/>
  <c r="E858" i="1"/>
  <c r="D858" i="1"/>
  <c r="F857" i="1"/>
  <c r="E857" i="1"/>
  <c r="D857" i="1"/>
  <c r="F856" i="1"/>
  <c r="E856" i="1"/>
  <c r="D856" i="1"/>
  <c r="F855" i="1"/>
  <c r="E855" i="1"/>
  <c r="D855" i="1"/>
  <c r="F854" i="1"/>
  <c r="E854" i="1"/>
  <c r="D854" i="1"/>
  <c r="J851" i="1"/>
  <c r="C851" i="1" s="1"/>
  <c r="J850" i="1"/>
  <c r="C850" i="1" s="1"/>
  <c r="J849" i="1"/>
  <c r="C849" i="1" s="1"/>
  <c r="J848" i="1"/>
  <c r="C848" i="1" s="1"/>
  <c r="J847" i="1"/>
  <c r="C847" i="1" s="1"/>
  <c r="J846" i="1"/>
  <c r="C846" i="1" s="1"/>
  <c r="J845" i="1"/>
  <c r="C845" i="1" s="1"/>
  <c r="J844" i="1"/>
  <c r="C844" i="1" s="1"/>
  <c r="J843" i="1"/>
  <c r="C843" i="1" s="1"/>
  <c r="J842" i="1"/>
  <c r="C842" i="1" s="1"/>
  <c r="D829" i="1"/>
  <c r="F828" i="1"/>
  <c r="K826" i="1"/>
  <c r="J826" i="1"/>
  <c r="I826" i="1"/>
  <c r="K825" i="1"/>
  <c r="J825" i="1"/>
  <c r="E825" i="1" s="1"/>
  <c r="I825" i="1"/>
  <c r="D825" i="1" s="1"/>
  <c r="K824" i="1"/>
  <c r="F824" i="1" s="1"/>
  <c r="J824" i="1"/>
  <c r="E824" i="1" s="1"/>
  <c r="I824" i="1"/>
  <c r="D824" i="1" s="1"/>
  <c r="F823" i="1"/>
  <c r="E823" i="1"/>
  <c r="D823" i="1"/>
  <c r="K820" i="1"/>
  <c r="J820" i="1"/>
  <c r="E820" i="1" s="1"/>
  <c r="I820" i="1"/>
  <c r="D820" i="1" s="1"/>
  <c r="F819" i="1"/>
  <c r="E819" i="1"/>
  <c r="D819" i="1"/>
  <c r="F816" i="1"/>
  <c r="E816" i="1"/>
  <c r="D816" i="1"/>
  <c r="K813" i="1"/>
  <c r="J813" i="1"/>
  <c r="I813" i="1"/>
  <c r="D813" i="1" s="1"/>
  <c r="K812" i="1"/>
  <c r="F812" i="1" s="1"/>
  <c r="J812" i="1"/>
  <c r="E812" i="1" s="1"/>
  <c r="I812" i="1"/>
  <c r="D812" i="1" s="1"/>
  <c r="K811" i="1"/>
  <c r="F811" i="1" s="1"/>
  <c r="J811" i="1"/>
  <c r="E811" i="1" s="1"/>
  <c r="I811" i="1"/>
  <c r="D811" i="1" s="1"/>
  <c r="F810" i="1"/>
  <c r="E810" i="1"/>
  <c r="D810" i="1"/>
  <c r="K807" i="1"/>
  <c r="J807" i="1"/>
  <c r="E807" i="1" s="1"/>
  <c r="I807" i="1"/>
  <c r="D807" i="1" s="1"/>
  <c r="K806" i="1"/>
  <c r="F806" i="1" s="1"/>
  <c r="J806" i="1"/>
  <c r="E806" i="1" s="1"/>
  <c r="I806" i="1"/>
  <c r="D806" i="1" s="1"/>
  <c r="K805" i="1"/>
  <c r="F805" i="1" s="1"/>
  <c r="J805" i="1"/>
  <c r="E805" i="1" s="1"/>
  <c r="I805" i="1"/>
  <c r="D805" i="1" s="1"/>
  <c r="K804" i="1"/>
  <c r="F804" i="1" s="1"/>
  <c r="J804" i="1"/>
  <c r="E804" i="1" s="1"/>
  <c r="I804" i="1"/>
  <c r="D804" i="1" s="1"/>
  <c r="F803" i="1"/>
  <c r="E803" i="1"/>
  <c r="D803" i="1"/>
  <c r="K800" i="1"/>
  <c r="J800" i="1"/>
  <c r="E800" i="1" s="1"/>
  <c r="I800" i="1"/>
  <c r="D800" i="1" s="1"/>
  <c r="K799" i="1"/>
  <c r="F799" i="1" s="1"/>
  <c r="J799" i="1"/>
  <c r="E799" i="1" s="1"/>
  <c r="I799" i="1"/>
  <c r="D799" i="1" s="1"/>
  <c r="K798" i="1"/>
  <c r="F798" i="1" s="1"/>
  <c r="J798" i="1"/>
  <c r="E798" i="1" s="1"/>
  <c r="I798" i="1"/>
  <c r="D798" i="1" s="1"/>
  <c r="F797" i="1"/>
  <c r="E797" i="1"/>
  <c r="D797" i="1"/>
  <c r="D794" i="1"/>
  <c r="D793" i="1"/>
  <c r="D792" i="1"/>
  <c r="F791" i="1"/>
  <c r="D791" i="1"/>
  <c r="F790" i="1"/>
  <c r="E790" i="1"/>
  <c r="D790" i="1"/>
  <c r="F789" i="1"/>
  <c r="E789" i="1"/>
  <c r="D789" i="1"/>
  <c r="F788" i="1"/>
  <c r="E788" i="1"/>
  <c r="D788" i="1"/>
  <c r="F787" i="1"/>
  <c r="E787" i="1"/>
  <c r="D787" i="1"/>
  <c r="F786" i="1"/>
  <c r="E786" i="1"/>
  <c r="D786" i="1"/>
  <c r="F785" i="1"/>
  <c r="E785" i="1"/>
  <c r="D785" i="1"/>
  <c r="F784" i="1"/>
  <c r="E784" i="1"/>
  <c r="D784" i="1"/>
  <c r="F783" i="1"/>
  <c r="E783" i="1"/>
  <c r="D783" i="1"/>
  <c r="F782" i="1"/>
  <c r="E782" i="1"/>
  <c r="D782" i="1"/>
  <c r="F781" i="1"/>
  <c r="E781" i="1"/>
  <c r="D781" i="1"/>
  <c r="F780" i="1"/>
  <c r="E780" i="1"/>
  <c r="D780" i="1"/>
  <c r="F779" i="1"/>
  <c r="E779" i="1"/>
  <c r="D779" i="1"/>
  <c r="F778" i="1"/>
  <c r="E778" i="1"/>
  <c r="D778" i="1"/>
  <c r="J775" i="1"/>
  <c r="C775" i="1" s="1"/>
  <c r="J774" i="1"/>
  <c r="C774" i="1" s="1"/>
  <c r="J773" i="1"/>
  <c r="C773" i="1" s="1"/>
  <c r="J772" i="1"/>
  <c r="C772" i="1" s="1"/>
  <c r="J771" i="1"/>
  <c r="C771" i="1" s="1"/>
  <c r="J770" i="1"/>
  <c r="C770" i="1" s="1"/>
  <c r="J769" i="1"/>
  <c r="C769" i="1" s="1"/>
  <c r="J768" i="1"/>
  <c r="C768" i="1" s="1"/>
  <c r="J767" i="1"/>
  <c r="C767" i="1" s="1"/>
  <c r="J766" i="1"/>
  <c r="C766" i="1" s="1"/>
  <c r="G761" i="1"/>
  <c r="D758" i="1"/>
  <c r="F757" i="1"/>
  <c r="K755" i="1"/>
  <c r="F755" i="1" s="1"/>
  <c r="J755" i="1"/>
  <c r="E755" i="1" s="1"/>
  <c r="I755" i="1"/>
  <c r="D755" i="1" s="1"/>
  <c r="K754" i="1"/>
  <c r="F754" i="1" s="1"/>
  <c r="J754" i="1"/>
  <c r="E754" i="1" s="1"/>
  <c r="I754" i="1"/>
  <c r="D754" i="1" s="1"/>
  <c r="K753" i="1"/>
  <c r="F753" i="1" s="1"/>
  <c r="J753" i="1"/>
  <c r="E753" i="1" s="1"/>
  <c r="I753" i="1"/>
  <c r="D753" i="1" s="1"/>
  <c r="F752" i="1"/>
  <c r="E752" i="1"/>
  <c r="D752" i="1"/>
  <c r="K749" i="1"/>
  <c r="J749" i="1"/>
  <c r="E749" i="1" s="1"/>
  <c r="I749" i="1"/>
  <c r="D749" i="1" s="1"/>
  <c r="F748" i="1"/>
  <c r="E748" i="1"/>
  <c r="D748" i="1"/>
  <c r="F745" i="1"/>
  <c r="E745" i="1"/>
  <c r="D745" i="1"/>
  <c r="K742" i="1"/>
  <c r="J742" i="1"/>
  <c r="I742" i="1"/>
  <c r="D742" i="1" s="1"/>
  <c r="K741" i="1"/>
  <c r="F741" i="1" s="1"/>
  <c r="J741" i="1"/>
  <c r="E741" i="1" s="1"/>
  <c r="I741" i="1"/>
  <c r="D741" i="1" s="1"/>
  <c r="K740" i="1"/>
  <c r="F740" i="1" s="1"/>
  <c r="J740" i="1"/>
  <c r="E740" i="1" s="1"/>
  <c r="I740" i="1"/>
  <c r="D740" i="1" s="1"/>
  <c r="F739" i="1"/>
  <c r="E739" i="1"/>
  <c r="D739" i="1"/>
  <c r="K736" i="1"/>
  <c r="J736" i="1"/>
  <c r="E736" i="1" s="1"/>
  <c r="I736" i="1"/>
  <c r="D736" i="1" s="1"/>
  <c r="K735" i="1"/>
  <c r="F735" i="1" s="1"/>
  <c r="J735" i="1"/>
  <c r="E735" i="1" s="1"/>
  <c r="I735" i="1"/>
  <c r="D735" i="1" s="1"/>
  <c r="F734" i="1"/>
  <c r="E734" i="1"/>
  <c r="D734" i="1"/>
  <c r="K731" i="1"/>
  <c r="J731" i="1"/>
  <c r="E731" i="1" s="1"/>
  <c r="I731" i="1"/>
  <c r="D731" i="1" s="1"/>
  <c r="K730" i="1"/>
  <c r="F730" i="1" s="1"/>
  <c r="J730" i="1"/>
  <c r="E730" i="1" s="1"/>
  <c r="I730" i="1"/>
  <c r="D730" i="1" s="1"/>
  <c r="K729" i="1"/>
  <c r="F729" i="1" s="1"/>
  <c r="J729" i="1"/>
  <c r="E729" i="1" s="1"/>
  <c r="I729" i="1"/>
  <c r="D729" i="1" s="1"/>
  <c r="K728" i="1"/>
  <c r="F728" i="1" s="1"/>
  <c r="J728" i="1"/>
  <c r="E728" i="1" s="1"/>
  <c r="I728" i="1"/>
  <c r="D728" i="1" s="1"/>
  <c r="F727" i="1"/>
  <c r="E727" i="1"/>
  <c r="D727" i="1"/>
  <c r="K724" i="1"/>
  <c r="J724" i="1"/>
  <c r="E724" i="1" s="1"/>
  <c r="I724" i="1"/>
  <c r="D724" i="1" s="1"/>
  <c r="K723" i="1"/>
  <c r="F723" i="1" s="1"/>
  <c r="J723" i="1"/>
  <c r="E723" i="1" s="1"/>
  <c r="I723" i="1"/>
  <c r="D723" i="1" s="1"/>
  <c r="K722" i="1"/>
  <c r="F722" i="1" s="1"/>
  <c r="J722" i="1"/>
  <c r="E722" i="1" s="1"/>
  <c r="I722" i="1"/>
  <c r="D722" i="1" s="1"/>
  <c r="F721" i="1"/>
  <c r="E721" i="1"/>
  <c r="D721" i="1"/>
  <c r="D718" i="1"/>
  <c r="D717" i="1"/>
  <c r="D716" i="1"/>
  <c r="F715" i="1"/>
  <c r="D715" i="1"/>
  <c r="F714" i="1"/>
  <c r="E714" i="1"/>
  <c r="D714" i="1"/>
  <c r="F713" i="1"/>
  <c r="E713" i="1"/>
  <c r="D713" i="1"/>
  <c r="F712" i="1"/>
  <c r="E712" i="1"/>
  <c r="D712" i="1"/>
  <c r="F711" i="1"/>
  <c r="E711" i="1"/>
  <c r="D711" i="1"/>
  <c r="F710" i="1"/>
  <c r="E710" i="1"/>
  <c r="D710" i="1"/>
  <c r="F709" i="1"/>
  <c r="E709" i="1"/>
  <c r="D709" i="1"/>
  <c r="F708" i="1"/>
  <c r="E708" i="1"/>
  <c r="D708" i="1"/>
  <c r="F707" i="1"/>
  <c r="E707" i="1"/>
  <c r="D707" i="1"/>
  <c r="F706" i="1"/>
  <c r="E706" i="1"/>
  <c r="D706" i="1"/>
  <c r="F705" i="1"/>
  <c r="E705" i="1"/>
  <c r="D705" i="1"/>
  <c r="F704" i="1"/>
  <c r="E704" i="1"/>
  <c r="D704" i="1"/>
  <c r="F703" i="1"/>
  <c r="E703" i="1"/>
  <c r="D703" i="1"/>
  <c r="F702" i="1"/>
  <c r="E702" i="1"/>
  <c r="D702" i="1"/>
  <c r="J699" i="1"/>
  <c r="C699" i="1" s="1"/>
  <c r="J698" i="1"/>
  <c r="C698" i="1" s="1"/>
  <c r="J697" i="1"/>
  <c r="C697" i="1" s="1"/>
  <c r="J696" i="1"/>
  <c r="C696" i="1" s="1"/>
  <c r="J695" i="1"/>
  <c r="C695" i="1" s="1"/>
  <c r="J694" i="1"/>
  <c r="C694" i="1" s="1"/>
  <c r="J693" i="1"/>
  <c r="C693" i="1" s="1"/>
  <c r="J692" i="1"/>
  <c r="C692" i="1" s="1"/>
  <c r="J691" i="1"/>
  <c r="C691" i="1" s="1"/>
  <c r="J690" i="1"/>
  <c r="C690" i="1" s="1"/>
  <c r="G685" i="1"/>
  <c r="D671" i="1"/>
  <c r="F670" i="1"/>
  <c r="K668" i="1"/>
  <c r="J668" i="1"/>
  <c r="I668" i="1"/>
  <c r="K667" i="1"/>
  <c r="J667" i="1"/>
  <c r="E667" i="1" s="1"/>
  <c r="I667" i="1"/>
  <c r="D667" i="1" s="1"/>
  <c r="K666" i="1"/>
  <c r="F666" i="1" s="1"/>
  <c r="J666" i="1"/>
  <c r="E666" i="1" s="1"/>
  <c r="I666" i="1"/>
  <c r="D666" i="1" s="1"/>
  <c r="F665" i="1"/>
  <c r="E665" i="1"/>
  <c r="D665" i="1"/>
  <c r="K662" i="1"/>
  <c r="J662" i="1"/>
  <c r="E662" i="1" s="1"/>
  <c r="I662" i="1"/>
  <c r="D662" i="1" s="1"/>
  <c r="F661" i="1"/>
  <c r="E661" i="1"/>
  <c r="D661" i="1"/>
  <c r="F658" i="1"/>
  <c r="E658" i="1"/>
  <c r="D658" i="1"/>
  <c r="K655" i="1"/>
  <c r="J655" i="1"/>
  <c r="E655" i="1" s="1"/>
  <c r="I655" i="1"/>
  <c r="D655" i="1" s="1"/>
  <c r="K654" i="1"/>
  <c r="F654" i="1" s="1"/>
  <c r="J654" i="1"/>
  <c r="E654" i="1" s="1"/>
  <c r="I654" i="1"/>
  <c r="D654" i="1" s="1"/>
  <c r="K653" i="1"/>
  <c r="F653" i="1" s="1"/>
  <c r="J653" i="1"/>
  <c r="E653" i="1" s="1"/>
  <c r="I653" i="1"/>
  <c r="D653" i="1" s="1"/>
  <c r="K652" i="1"/>
  <c r="F652" i="1" s="1"/>
  <c r="J652" i="1"/>
  <c r="E652" i="1" s="1"/>
  <c r="I652" i="1"/>
  <c r="D652" i="1" s="1"/>
  <c r="F651" i="1"/>
  <c r="E651" i="1"/>
  <c r="D651" i="1"/>
  <c r="K648" i="1"/>
  <c r="J648" i="1"/>
  <c r="I648" i="1"/>
  <c r="D648" i="1" s="1"/>
  <c r="K647" i="1"/>
  <c r="F647" i="1" s="1"/>
  <c r="J647" i="1"/>
  <c r="E647" i="1" s="1"/>
  <c r="I647" i="1"/>
  <c r="D647" i="1" s="1"/>
  <c r="K646" i="1"/>
  <c r="F646" i="1" s="1"/>
  <c r="J646" i="1"/>
  <c r="E646" i="1" s="1"/>
  <c r="I646" i="1"/>
  <c r="D646" i="1" s="1"/>
  <c r="F645" i="1"/>
  <c r="E645" i="1"/>
  <c r="D645" i="1"/>
  <c r="D642" i="1"/>
  <c r="D641" i="1"/>
  <c r="D640" i="1"/>
  <c r="F639" i="1"/>
  <c r="D639" i="1"/>
  <c r="F638" i="1"/>
  <c r="E638" i="1"/>
  <c r="D638" i="1"/>
  <c r="F637" i="1"/>
  <c r="E637" i="1"/>
  <c r="D637" i="1"/>
  <c r="F636" i="1"/>
  <c r="E636" i="1"/>
  <c r="D636" i="1"/>
  <c r="F635" i="1"/>
  <c r="E635" i="1"/>
  <c r="D635" i="1"/>
  <c r="F634" i="1"/>
  <c r="E634" i="1"/>
  <c r="D634" i="1"/>
  <c r="F633" i="1"/>
  <c r="E633" i="1"/>
  <c r="D633" i="1"/>
  <c r="F632" i="1"/>
  <c r="E632" i="1"/>
  <c r="D632" i="1"/>
  <c r="F631" i="1"/>
  <c r="E631" i="1"/>
  <c r="D631" i="1"/>
  <c r="F630" i="1"/>
  <c r="E630" i="1"/>
  <c r="D630" i="1"/>
  <c r="F629" i="1"/>
  <c r="E629" i="1"/>
  <c r="D629" i="1"/>
  <c r="F628" i="1"/>
  <c r="E628" i="1"/>
  <c r="D628" i="1"/>
  <c r="F627" i="1"/>
  <c r="E627" i="1"/>
  <c r="D627" i="1"/>
  <c r="F626" i="1"/>
  <c r="E626" i="1"/>
  <c r="D626" i="1"/>
  <c r="J623" i="1"/>
  <c r="C623" i="1" s="1"/>
  <c r="J622" i="1"/>
  <c r="C622" i="1" s="1"/>
  <c r="J621" i="1"/>
  <c r="C621" i="1" s="1"/>
  <c r="J620" i="1"/>
  <c r="C620" i="1" s="1"/>
  <c r="J619" i="1"/>
  <c r="C619" i="1" s="1"/>
  <c r="J618" i="1"/>
  <c r="C618" i="1" s="1"/>
  <c r="J617" i="1"/>
  <c r="C617" i="1" s="1"/>
  <c r="J616" i="1"/>
  <c r="C616" i="1" s="1"/>
  <c r="J615" i="1"/>
  <c r="C615" i="1" s="1"/>
  <c r="J614" i="1"/>
  <c r="C614" i="1" s="1"/>
  <c r="G609" i="1"/>
  <c r="D601" i="1"/>
  <c r="F600" i="1"/>
  <c r="K598" i="1"/>
  <c r="J598" i="1"/>
  <c r="E598" i="1" s="1"/>
  <c r="I598" i="1"/>
  <c r="D598" i="1" s="1"/>
  <c r="K597" i="1"/>
  <c r="F597" i="1" s="1"/>
  <c r="J597" i="1"/>
  <c r="E597" i="1" s="1"/>
  <c r="I597" i="1"/>
  <c r="D597" i="1" s="1"/>
  <c r="K596" i="1"/>
  <c r="F596" i="1" s="1"/>
  <c r="J596" i="1"/>
  <c r="E596" i="1" s="1"/>
  <c r="I596" i="1"/>
  <c r="D596" i="1" s="1"/>
  <c r="F595" i="1"/>
  <c r="E595" i="1"/>
  <c r="D595" i="1"/>
  <c r="K592" i="1"/>
  <c r="J592" i="1"/>
  <c r="E592" i="1" s="1"/>
  <c r="I592" i="1"/>
  <c r="D592" i="1" s="1"/>
  <c r="F591" i="1"/>
  <c r="E591" i="1"/>
  <c r="D591" i="1"/>
  <c r="F588" i="1"/>
  <c r="E588" i="1"/>
  <c r="D588" i="1"/>
  <c r="K585" i="1"/>
  <c r="J585" i="1"/>
  <c r="I585" i="1"/>
  <c r="D585" i="1" s="1"/>
  <c r="K584" i="1"/>
  <c r="F584" i="1" s="1"/>
  <c r="J584" i="1"/>
  <c r="E584" i="1" s="1"/>
  <c r="I584" i="1"/>
  <c r="D584" i="1" s="1"/>
  <c r="K583" i="1"/>
  <c r="F583" i="1" s="1"/>
  <c r="J583" i="1"/>
  <c r="E583" i="1" s="1"/>
  <c r="I583" i="1"/>
  <c r="D583" i="1" s="1"/>
  <c r="F582" i="1"/>
  <c r="E582" i="1"/>
  <c r="D582" i="1"/>
  <c r="K579" i="1"/>
  <c r="J579" i="1"/>
  <c r="E579" i="1" s="1"/>
  <c r="I579" i="1"/>
  <c r="D579" i="1" s="1"/>
  <c r="K578" i="1"/>
  <c r="F578" i="1" s="1"/>
  <c r="J578" i="1"/>
  <c r="E578" i="1" s="1"/>
  <c r="I578" i="1"/>
  <c r="D578" i="1" s="1"/>
  <c r="K577" i="1"/>
  <c r="F577" i="1" s="1"/>
  <c r="J577" i="1"/>
  <c r="E577" i="1" s="1"/>
  <c r="I577" i="1"/>
  <c r="D577" i="1" s="1"/>
  <c r="K576" i="1"/>
  <c r="F576" i="1" s="1"/>
  <c r="J576" i="1"/>
  <c r="E576" i="1" s="1"/>
  <c r="I576" i="1"/>
  <c r="D576" i="1" s="1"/>
  <c r="F575" i="1"/>
  <c r="E575" i="1"/>
  <c r="D575" i="1"/>
  <c r="K572" i="1"/>
  <c r="J572" i="1"/>
  <c r="E572" i="1" s="1"/>
  <c r="I572" i="1"/>
  <c r="D572" i="1" s="1"/>
  <c r="K571" i="1"/>
  <c r="F571" i="1" s="1"/>
  <c r="J571" i="1"/>
  <c r="E571" i="1" s="1"/>
  <c r="I571" i="1"/>
  <c r="D571" i="1" s="1"/>
  <c r="K570" i="1"/>
  <c r="F570" i="1" s="1"/>
  <c r="J570" i="1"/>
  <c r="E570" i="1" s="1"/>
  <c r="I570" i="1"/>
  <c r="D570" i="1" s="1"/>
  <c r="F569" i="1"/>
  <c r="E569" i="1"/>
  <c r="D569" i="1"/>
  <c r="D566" i="1"/>
  <c r="D565" i="1"/>
  <c r="D564" i="1"/>
  <c r="F563" i="1"/>
  <c r="D563" i="1"/>
  <c r="F562" i="1"/>
  <c r="E562" i="1"/>
  <c r="D562" i="1"/>
  <c r="F561" i="1"/>
  <c r="E561" i="1"/>
  <c r="D561" i="1"/>
  <c r="F560" i="1"/>
  <c r="E560" i="1"/>
  <c r="D560" i="1"/>
  <c r="F559" i="1"/>
  <c r="E559" i="1"/>
  <c r="D559" i="1"/>
  <c r="F558" i="1"/>
  <c r="E558" i="1"/>
  <c r="D558" i="1"/>
  <c r="F557" i="1"/>
  <c r="E557" i="1"/>
  <c r="D557" i="1"/>
  <c r="F556" i="1"/>
  <c r="E556" i="1"/>
  <c r="D556" i="1"/>
  <c r="F555" i="1"/>
  <c r="E555" i="1"/>
  <c r="D555" i="1"/>
  <c r="F554" i="1"/>
  <c r="E554" i="1"/>
  <c r="D554" i="1"/>
  <c r="F553" i="1"/>
  <c r="E553" i="1"/>
  <c r="D553" i="1"/>
  <c r="F552" i="1"/>
  <c r="E552" i="1"/>
  <c r="D552" i="1"/>
  <c r="F551" i="1"/>
  <c r="E551" i="1"/>
  <c r="D551" i="1"/>
  <c r="F550" i="1"/>
  <c r="E550" i="1"/>
  <c r="D550" i="1"/>
  <c r="J547" i="1"/>
  <c r="C547" i="1" s="1"/>
  <c r="J546" i="1"/>
  <c r="C546" i="1" s="1"/>
  <c r="J545" i="1"/>
  <c r="C545" i="1" s="1"/>
  <c r="J544" i="1"/>
  <c r="C544" i="1" s="1"/>
  <c r="J543" i="1"/>
  <c r="C543" i="1" s="1"/>
  <c r="J542" i="1"/>
  <c r="C542" i="1" s="1"/>
  <c r="J541" i="1"/>
  <c r="C541" i="1" s="1"/>
  <c r="J540" i="1"/>
  <c r="C540" i="1" s="1"/>
  <c r="J539" i="1"/>
  <c r="C539" i="1" s="1"/>
  <c r="J538" i="1"/>
  <c r="C538" i="1" s="1"/>
  <c r="G533" i="1"/>
  <c r="D525" i="1"/>
  <c r="F524" i="1"/>
  <c r="K522" i="1"/>
  <c r="J522" i="1"/>
  <c r="E522" i="1" s="1"/>
  <c r="I522" i="1"/>
  <c r="D522" i="1" s="1"/>
  <c r="K521" i="1"/>
  <c r="F521" i="1" s="1"/>
  <c r="J521" i="1"/>
  <c r="E521" i="1" s="1"/>
  <c r="I521" i="1"/>
  <c r="D521" i="1" s="1"/>
  <c r="K520" i="1"/>
  <c r="F520" i="1" s="1"/>
  <c r="J520" i="1"/>
  <c r="E520" i="1" s="1"/>
  <c r="I520" i="1"/>
  <c r="D520" i="1" s="1"/>
  <c r="F519" i="1"/>
  <c r="E519" i="1"/>
  <c r="D519" i="1"/>
  <c r="K516" i="1"/>
  <c r="J516" i="1"/>
  <c r="E516" i="1" s="1"/>
  <c r="I516" i="1"/>
  <c r="D516" i="1" s="1"/>
  <c r="F515" i="1"/>
  <c r="E515" i="1"/>
  <c r="D515" i="1"/>
  <c r="F512" i="1"/>
  <c r="E512" i="1"/>
  <c r="D512" i="1"/>
  <c r="K509" i="1"/>
  <c r="J509" i="1"/>
  <c r="I509" i="1"/>
  <c r="D509" i="1" s="1"/>
  <c r="K508" i="1"/>
  <c r="F508" i="1" s="1"/>
  <c r="J508" i="1"/>
  <c r="E508" i="1" s="1"/>
  <c r="I508" i="1"/>
  <c r="D508" i="1" s="1"/>
  <c r="K507" i="1"/>
  <c r="F507" i="1" s="1"/>
  <c r="J507" i="1"/>
  <c r="E507" i="1" s="1"/>
  <c r="I507" i="1"/>
  <c r="D507" i="1" s="1"/>
  <c r="F506" i="1"/>
  <c r="E506" i="1"/>
  <c r="D506" i="1"/>
  <c r="K503" i="1"/>
  <c r="J503" i="1"/>
  <c r="E503" i="1" s="1"/>
  <c r="I503" i="1"/>
  <c r="D503" i="1" s="1"/>
  <c r="K502" i="1"/>
  <c r="F502" i="1" s="1"/>
  <c r="J502" i="1"/>
  <c r="E502" i="1" s="1"/>
  <c r="I502" i="1"/>
  <c r="D502" i="1" s="1"/>
  <c r="K501" i="1"/>
  <c r="F501" i="1" s="1"/>
  <c r="J501" i="1"/>
  <c r="E501" i="1" s="1"/>
  <c r="I501" i="1"/>
  <c r="D501" i="1" s="1"/>
  <c r="K500" i="1"/>
  <c r="F500" i="1" s="1"/>
  <c r="J500" i="1"/>
  <c r="E500" i="1" s="1"/>
  <c r="I500" i="1"/>
  <c r="D500" i="1" s="1"/>
  <c r="F499" i="1"/>
  <c r="E499" i="1"/>
  <c r="D499" i="1"/>
  <c r="K496" i="1"/>
  <c r="J496" i="1"/>
  <c r="E496" i="1" s="1"/>
  <c r="I496" i="1"/>
  <c r="D496" i="1" s="1"/>
  <c r="K495" i="1"/>
  <c r="F495" i="1" s="1"/>
  <c r="J495" i="1"/>
  <c r="E495" i="1" s="1"/>
  <c r="I495" i="1"/>
  <c r="D495" i="1" s="1"/>
  <c r="K494" i="1"/>
  <c r="F494" i="1" s="1"/>
  <c r="J494" i="1"/>
  <c r="E494" i="1" s="1"/>
  <c r="I494" i="1"/>
  <c r="D494" i="1" s="1"/>
  <c r="F493" i="1"/>
  <c r="E493" i="1"/>
  <c r="D493" i="1"/>
  <c r="D490" i="1"/>
  <c r="D489" i="1"/>
  <c r="D488" i="1"/>
  <c r="F487" i="1"/>
  <c r="D487" i="1"/>
  <c r="F486" i="1"/>
  <c r="E486" i="1"/>
  <c r="D486" i="1"/>
  <c r="F485" i="1"/>
  <c r="E485" i="1"/>
  <c r="D485" i="1"/>
  <c r="F484" i="1"/>
  <c r="E484" i="1"/>
  <c r="D484" i="1"/>
  <c r="F483" i="1"/>
  <c r="E483" i="1"/>
  <c r="D483" i="1"/>
  <c r="F482" i="1"/>
  <c r="E482" i="1"/>
  <c r="D482" i="1"/>
  <c r="F481" i="1"/>
  <c r="E481" i="1"/>
  <c r="D481" i="1"/>
  <c r="F480" i="1"/>
  <c r="E480" i="1"/>
  <c r="D480" i="1"/>
  <c r="F479" i="1"/>
  <c r="E479" i="1"/>
  <c r="D479" i="1"/>
  <c r="F478" i="1"/>
  <c r="E478" i="1"/>
  <c r="D478" i="1"/>
  <c r="F477" i="1"/>
  <c r="E477" i="1"/>
  <c r="D477" i="1"/>
  <c r="F476" i="1"/>
  <c r="E476" i="1"/>
  <c r="D476" i="1"/>
  <c r="F475" i="1"/>
  <c r="E475" i="1"/>
  <c r="D475" i="1"/>
  <c r="F474" i="1"/>
  <c r="E474" i="1"/>
  <c r="D474" i="1"/>
  <c r="J471" i="1"/>
  <c r="C471" i="1" s="1"/>
  <c r="J470" i="1"/>
  <c r="C470" i="1" s="1"/>
  <c r="J469" i="1"/>
  <c r="C469" i="1" s="1"/>
  <c r="J468" i="1"/>
  <c r="C468" i="1" s="1"/>
  <c r="J467" i="1"/>
  <c r="C467" i="1" s="1"/>
  <c r="J466" i="1"/>
  <c r="C466" i="1" s="1"/>
  <c r="J465" i="1"/>
  <c r="C465" i="1" s="1"/>
  <c r="J464" i="1"/>
  <c r="C464" i="1" s="1"/>
  <c r="J463" i="1"/>
  <c r="C463" i="1" s="1"/>
  <c r="J462" i="1"/>
  <c r="C462" i="1" s="1"/>
  <c r="G457" i="1"/>
  <c r="D454" i="1"/>
  <c r="F453" i="1"/>
  <c r="K451" i="1"/>
  <c r="F451" i="1" s="1"/>
  <c r="J451" i="1"/>
  <c r="E451" i="1" s="1"/>
  <c r="I451" i="1"/>
  <c r="D451" i="1" s="1"/>
  <c r="K450" i="1"/>
  <c r="F450" i="1" s="1"/>
  <c r="J450" i="1"/>
  <c r="E450" i="1" s="1"/>
  <c r="I450" i="1"/>
  <c r="D450" i="1" s="1"/>
  <c r="K449" i="1"/>
  <c r="F449" i="1" s="1"/>
  <c r="J449" i="1"/>
  <c r="E449" i="1" s="1"/>
  <c r="I449" i="1"/>
  <c r="D449" i="1" s="1"/>
  <c r="F448" i="1"/>
  <c r="E448" i="1"/>
  <c r="D448" i="1"/>
  <c r="K445" i="1"/>
  <c r="J445" i="1"/>
  <c r="E445" i="1" s="1"/>
  <c r="I445" i="1"/>
  <c r="D445" i="1" s="1"/>
  <c r="F444" i="1"/>
  <c r="E444" i="1"/>
  <c r="D444" i="1"/>
  <c r="F441" i="1"/>
  <c r="E441" i="1"/>
  <c r="D441" i="1"/>
  <c r="K438" i="1"/>
  <c r="J438" i="1"/>
  <c r="I438" i="1"/>
  <c r="D438" i="1" s="1"/>
  <c r="K437" i="1"/>
  <c r="F437" i="1" s="1"/>
  <c r="J437" i="1"/>
  <c r="E437" i="1" s="1"/>
  <c r="I437" i="1"/>
  <c r="D437" i="1" s="1"/>
  <c r="K436" i="1"/>
  <c r="F436" i="1" s="1"/>
  <c r="J436" i="1"/>
  <c r="E436" i="1" s="1"/>
  <c r="I436" i="1"/>
  <c r="D436" i="1" s="1"/>
  <c r="F435" i="1"/>
  <c r="E435" i="1"/>
  <c r="D435" i="1"/>
  <c r="K432" i="1"/>
  <c r="J432" i="1"/>
  <c r="E432" i="1" s="1"/>
  <c r="I432" i="1"/>
  <c r="D432" i="1" s="1"/>
  <c r="K431" i="1"/>
  <c r="F431" i="1" s="1"/>
  <c r="J431" i="1"/>
  <c r="E431" i="1" s="1"/>
  <c r="I431" i="1"/>
  <c r="D431" i="1" s="1"/>
  <c r="F430" i="1"/>
  <c r="E430" i="1"/>
  <c r="D430" i="1"/>
  <c r="K427" i="1"/>
  <c r="J427" i="1"/>
  <c r="E427" i="1" s="1"/>
  <c r="I427" i="1"/>
  <c r="D427" i="1" s="1"/>
  <c r="K426" i="1"/>
  <c r="F426" i="1" s="1"/>
  <c r="J426" i="1"/>
  <c r="E426" i="1" s="1"/>
  <c r="I426" i="1"/>
  <c r="D426" i="1" s="1"/>
  <c r="K425" i="1"/>
  <c r="F425" i="1" s="1"/>
  <c r="J425" i="1"/>
  <c r="E425" i="1" s="1"/>
  <c r="I425" i="1"/>
  <c r="D425" i="1" s="1"/>
  <c r="K424" i="1"/>
  <c r="F424" i="1" s="1"/>
  <c r="J424" i="1"/>
  <c r="E424" i="1" s="1"/>
  <c r="I424" i="1"/>
  <c r="D424" i="1" s="1"/>
  <c r="F423" i="1"/>
  <c r="E423" i="1"/>
  <c r="D423" i="1"/>
  <c r="K420" i="1"/>
  <c r="J420" i="1"/>
  <c r="E420" i="1" s="1"/>
  <c r="I420" i="1"/>
  <c r="D420" i="1" s="1"/>
  <c r="K419" i="1"/>
  <c r="F419" i="1" s="1"/>
  <c r="J419" i="1"/>
  <c r="E419" i="1" s="1"/>
  <c r="I419" i="1"/>
  <c r="D419" i="1" s="1"/>
  <c r="K418" i="1"/>
  <c r="F418" i="1" s="1"/>
  <c r="J418" i="1"/>
  <c r="E418" i="1" s="1"/>
  <c r="I418" i="1"/>
  <c r="D418" i="1" s="1"/>
  <c r="F417" i="1"/>
  <c r="E417" i="1"/>
  <c r="D417" i="1"/>
  <c r="D414" i="1"/>
  <c r="D413" i="1"/>
  <c r="D412" i="1"/>
  <c r="F411" i="1"/>
  <c r="D411" i="1"/>
  <c r="F410" i="1"/>
  <c r="E410" i="1"/>
  <c r="D410" i="1"/>
  <c r="F409" i="1"/>
  <c r="E409" i="1"/>
  <c r="D409" i="1"/>
  <c r="F408" i="1"/>
  <c r="E408" i="1"/>
  <c r="D408" i="1"/>
  <c r="F407" i="1"/>
  <c r="E407" i="1"/>
  <c r="D407" i="1"/>
  <c r="F406" i="1"/>
  <c r="E406" i="1"/>
  <c r="D406" i="1"/>
  <c r="F405" i="1"/>
  <c r="E405" i="1"/>
  <c r="D405" i="1"/>
  <c r="F404" i="1"/>
  <c r="E404" i="1"/>
  <c r="D404" i="1"/>
  <c r="F403" i="1"/>
  <c r="E403" i="1"/>
  <c r="D403" i="1"/>
  <c r="F402" i="1"/>
  <c r="E402" i="1"/>
  <c r="D402" i="1"/>
  <c r="F401" i="1"/>
  <c r="E401" i="1"/>
  <c r="D401" i="1"/>
  <c r="F400" i="1"/>
  <c r="E400" i="1"/>
  <c r="D400" i="1"/>
  <c r="F399" i="1"/>
  <c r="E399" i="1"/>
  <c r="D399" i="1"/>
  <c r="F398" i="1"/>
  <c r="E398" i="1"/>
  <c r="D398" i="1"/>
  <c r="J395" i="1"/>
  <c r="C395" i="1" s="1"/>
  <c r="J394" i="1"/>
  <c r="C394" i="1" s="1"/>
  <c r="J393" i="1"/>
  <c r="C393" i="1" s="1"/>
  <c r="J392" i="1"/>
  <c r="C392" i="1" s="1"/>
  <c r="J391" i="1"/>
  <c r="C391" i="1" s="1"/>
  <c r="J390" i="1"/>
  <c r="C390" i="1" s="1"/>
  <c r="J389" i="1"/>
  <c r="C389" i="1" s="1"/>
  <c r="J388" i="1"/>
  <c r="C388" i="1" s="1"/>
  <c r="J387" i="1"/>
  <c r="C387" i="1" s="1"/>
  <c r="J386" i="1"/>
  <c r="C386" i="1" s="1"/>
  <c r="G381" i="1"/>
  <c r="D378" i="1"/>
  <c r="F377" i="1"/>
  <c r="K375" i="1"/>
  <c r="F375" i="1" s="1"/>
  <c r="J375" i="1"/>
  <c r="E375" i="1" s="1"/>
  <c r="I375" i="1"/>
  <c r="D375" i="1" s="1"/>
  <c r="K374" i="1"/>
  <c r="F374" i="1" s="1"/>
  <c r="J374" i="1"/>
  <c r="E374" i="1" s="1"/>
  <c r="I374" i="1"/>
  <c r="D374" i="1" s="1"/>
  <c r="K373" i="1"/>
  <c r="F373" i="1" s="1"/>
  <c r="J373" i="1"/>
  <c r="E373" i="1" s="1"/>
  <c r="I373" i="1"/>
  <c r="D373" i="1" s="1"/>
  <c r="F372" i="1"/>
  <c r="E372" i="1"/>
  <c r="D372" i="1"/>
  <c r="K369" i="1"/>
  <c r="J369" i="1"/>
  <c r="E369" i="1" s="1"/>
  <c r="I369" i="1"/>
  <c r="D369" i="1" s="1"/>
  <c r="F368" i="1"/>
  <c r="E368" i="1"/>
  <c r="D368" i="1"/>
  <c r="F365" i="1"/>
  <c r="E365" i="1"/>
  <c r="D365" i="1"/>
  <c r="K362" i="1"/>
  <c r="J362" i="1"/>
  <c r="I362" i="1"/>
  <c r="D362" i="1" s="1"/>
  <c r="K361" i="1"/>
  <c r="F361" i="1" s="1"/>
  <c r="J361" i="1"/>
  <c r="E361" i="1" s="1"/>
  <c r="I361" i="1"/>
  <c r="D361" i="1" s="1"/>
  <c r="K360" i="1"/>
  <c r="F360" i="1" s="1"/>
  <c r="J360" i="1"/>
  <c r="E360" i="1" s="1"/>
  <c r="I360" i="1"/>
  <c r="D360" i="1" s="1"/>
  <c r="F359" i="1"/>
  <c r="E359" i="1"/>
  <c r="D359" i="1"/>
  <c r="K356" i="1"/>
  <c r="J356" i="1"/>
  <c r="I356" i="1"/>
  <c r="D356" i="1" s="1"/>
  <c r="K355" i="1"/>
  <c r="F355" i="1" s="1"/>
  <c r="J355" i="1"/>
  <c r="E355" i="1" s="1"/>
  <c r="I355" i="1"/>
  <c r="D355" i="1" s="1"/>
  <c r="F354" i="1"/>
  <c r="E354" i="1"/>
  <c r="D354" i="1"/>
  <c r="K351" i="1"/>
  <c r="J351" i="1"/>
  <c r="E351" i="1" s="1"/>
  <c r="I351" i="1"/>
  <c r="D351" i="1" s="1"/>
  <c r="K350" i="1"/>
  <c r="F350" i="1" s="1"/>
  <c r="J350" i="1"/>
  <c r="E350" i="1" s="1"/>
  <c r="I350" i="1"/>
  <c r="D350" i="1" s="1"/>
  <c r="K349" i="1"/>
  <c r="F349" i="1" s="1"/>
  <c r="J349" i="1"/>
  <c r="E349" i="1" s="1"/>
  <c r="I349" i="1"/>
  <c r="D349" i="1" s="1"/>
  <c r="K348" i="1"/>
  <c r="F348" i="1" s="1"/>
  <c r="J348" i="1"/>
  <c r="E348" i="1" s="1"/>
  <c r="I348" i="1"/>
  <c r="D348" i="1" s="1"/>
  <c r="F347" i="1"/>
  <c r="E347" i="1"/>
  <c r="D347" i="1"/>
  <c r="K344" i="1"/>
  <c r="J344" i="1"/>
  <c r="E344" i="1" s="1"/>
  <c r="I344" i="1"/>
  <c r="D344" i="1" s="1"/>
  <c r="K343" i="1"/>
  <c r="F343" i="1" s="1"/>
  <c r="J343" i="1"/>
  <c r="E343" i="1" s="1"/>
  <c r="I343" i="1"/>
  <c r="D343" i="1" s="1"/>
  <c r="K342" i="1"/>
  <c r="F342" i="1" s="1"/>
  <c r="J342" i="1"/>
  <c r="E342" i="1" s="1"/>
  <c r="I342" i="1"/>
  <c r="D342" i="1" s="1"/>
  <c r="F341" i="1"/>
  <c r="E341" i="1"/>
  <c r="D341" i="1"/>
  <c r="D338" i="1"/>
  <c r="D337" i="1"/>
  <c r="D336" i="1"/>
  <c r="F335" i="1"/>
  <c r="D335" i="1"/>
  <c r="F334" i="1"/>
  <c r="E334" i="1"/>
  <c r="D334" i="1"/>
  <c r="F333" i="1"/>
  <c r="E333" i="1"/>
  <c r="D333" i="1"/>
  <c r="F332" i="1"/>
  <c r="E332" i="1"/>
  <c r="D332" i="1"/>
  <c r="F331" i="1"/>
  <c r="E331" i="1"/>
  <c r="D331" i="1"/>
  <c r="F330" i="1"/>
  <c r="E330" i="1"/>
  <c r="D330" i="1"/>
  <c r="F329" i="1"/>
  <c r="E329" i="1"/>
  <c r="D329" i="1"/>
  <c r="F328" i="1"/>
  <c r="E328" i="1"/>
  <c r="D328" i="1"/>
  <c r="F327" i="1"/>
  <c r="E327" i="1"/>
  <c r="D327" i="1"/>
  <c r="F326" i="1"/>
  <c r="E326" i="1"/>
  <c r="D326" i="1"/>
  <c r="F325" i="1"/>
  <c r="E325" i="1"/>
  <c r="D325" i="1"/>
  <c r="F324" i="1"/>
  <c r="E324" i="1"/>
  <c r="D324" i="1"/>
  <c r="F323" i="1"/>
  <c r="E323" i="1"/>
  <c r="D323" i="1"/>
  <c r="F322" i="1"/>
  <c r="E322" i="1"/>
  <c r="D322" i="1"/>
  <c r="J319" i="1"/>
  <c r="C319" i="1" s="1"/>
  <c r="J318" i="1"/>
  <c r="C318" i="1" s="1"/>
  <c r="J317" i="1"/>
  <c r="C317" i="1" s="1"/>
  <c r="J316" i="1"/>
  <c r="C316" i="1" s="1"/>
  <c r="J315" i="1"/>
  <c r="C315" i="1" s="1"/>
  <c r="J314" i="1"/>
  <c r="C314" i="1" s="1"/>
  <c r="J313" i="1"/>
  <c r="C313" i="1" s="1"/>
  <c r="J312" i="1"/>
  <c r="C312" i="1" s="1"/>
  <c r="J311" i="1"/>
  <c r="C311" i="1" s="1"/>
  <c r="J310" i="1"/>
  <c r="C310" i="1" s="1"/>
  <c r="G305" i="1"/>
  <c r="D291" i="1"/>
  <c r="F290" i="1"/>
  <c r="K288" i="1"/>
  <c r="J288" i="1"/>
  <c r="I288" i="1"/>
  <c r="K287" i="1"/>
  <c r="J287" i="1"/>
  <c r="I287" i="1"/>
  <c r="D287" i="1" s="1"/>
  <c r="K286" i="1"/>
  <c r="F286" i="1" s="1"/>
  <c r="J286" i="1"/>
  <c r="E286" i="1" s="1"/>
  <c r="I286" i="1"/>
  <c r="D286" i="1" s="1"/>
  <c r="F285" i="1"/>
  <c r="E285" i="1"/>
  <c r="D285" i="1"/>
  <c r="K282" i="1"/>
  <c r="J282" i="1"/>
  <c r="E282" i="1" s="1"/>
  <c r="I282" i="1"/>
  <c r="D282" i="1" s="1"/>
  <c r="F281" i="1"/>
  <c r="E281" i="1"/>
  <c r="D281" i="1"/>
  <c r="F278" i="1"/>
  <c r="E278" i="1"/>
  <c r="D278" i="1"/>
  <c r="K275" i="1"/>
  <c r="J275" i="1"/>
  <c r="E275" i="1" s="1"/>
  <c r="I275" i="1"/>
  <c r="D275" i="1" s="1"/>
  <c r="K274" i="1"/>
  <c r="F274" i="1" s="1"/>
  <c r="J274" i="1"/>
  <c r="E274" i="1" s="1"/>
  <c r="I274" i="1"/>
  <c r="D274" i="1" s="1"/>
  <c r="K273" i="1"/>
  <c r="F273" i="1" s="1"/>
  <c r="J273" i="1"/>
  <c r="E273" i="1" s="1"/>
  <c r="I273" i="1"/>
  <c r="D273" i="1" s="1"/>
  <c r="K272" i="1"/>
  <c r="F272" i="1" s="1"/>
  <c r="J272" i="1"/>
  <c r="E272" i="1" s="1"/>
  <c r="I272" i="1"/>
  <c r="D272" i="1" s="1"/>
  <c r="F271" i="1"/>
  <c r="E271" i="1"/>
  <c r="D271" i="1"/>
  <c r="K268" i="1"/>
  <c r="J268" i="1"/>
  <c r="I268" i="1"/>
  <c r="D268" i="1" s="1"/>
  <c r="K267" i="1"/>
  <c r="F267" i="1" s="1"/>
  <c r="J267" i="1"/>
  <c r="E267" i="1" s="1"/>
  <c r="I267" i="1"/>
  <c r="D267" i="1" s="1"/>
  <c r="K266" i="1"/>
  <c r="F266" i="1" s="1"/>
  <c r="J266" i="1"/>
  <c r="E266" i="1" s="1"/>
  <c r="I266" i="1"/>
  <c r="D266" i="1" s="1"/>
  <c r="F265" i="1"/>
  <c r="E265" i="1"/>
  <c r="D265" i="1"/>
  <c r="D262" i="1"/>
  <c r="D261" i="1"/>
  <c r="D260" i="1"/>
  <c r="F259" i="1"/>
  <c r="D259" i="1"/>
  <c r="F258" i="1"/>
  <c r="E258" i="1"/>
  <c r="D258" i="1"/>
  <c r="F257" i="1"/>
  <c r="E257" i="1"/>
  <c r="D257" i="1"/>
  <c r="F256" i="1"/>
  <c r="E256" i="1"/>
  <c r="D256" i="1"/>
  <c r="F255" i="1"/>
  <c r="E255" i="1"/>
  <c r="D255" i="1"/>
  <c r="F254" i="1"/>
  <c r="E254" i="1"/>
  <c r="D254" i="1"/>
  <c r="F253" i="1"/>
  <c r="E253" i="1"/>
  <c r="D253" i="1"/>
  <c r="F252" i="1"/>
  <c r="E252" i="1"/>
  <c r="D252" i="1"/>
  <c r="F251" i="1"/>
  <c r="E251" i="1"/>
  <c r="D251" i="1"/>
  <c r="F250" i="1"/>
  <c r="E250" i="1"/>
  <c r="D250" i="1"/>
  <c r="F249" i="1"/>
  <c r="E249" i="1"/>
  <c r="D249" i="1"/>
  <c r="F248" i="1"/>
  <c r="E248" i="1"/>
  <c r="D248" i="1"/>
  <c r="F247" i="1"/>
  <c r="E247" i="1"/>
  <c r="D247" i="1"/>
  <c r="F246" i="1"/>
  <c r="E246" i="1"/>
  <c r="D246" i="1"/>
  <c r="J243" i="1"/>
  <c r="C243" i="1" s="1"/>
  <c r="J242" i="1"/>
  <c r="C242" i="1" s="1"/>
  <c r="J241" i="1"/>
  <c r="C241" i="1" s="1"/>
  <c r="J240" i="1"/>
  <c r="C240" i="1" s="1"/>
  <c r="J239" i="1"/>
  <c r="C239" i="1" s="1"/>
  <c r="J238" i="1"/>
  <c r="C238" i="1" s="1"/>
  <c r="J237" i="1"/>
  <c r="C237" i="1" s="1"/>
  <c r="J236" i="1"/>
  <c r="C236" i="1" s="1"/>
  <c r="J235" i="1"/>
  <c r="C235" i="1" s="1"/>
  <c r="J234" i="1"/>
  <c r="C234" i="1" s="1"/>
  <c r="G229" i="1"/>
  <c r="D226" i="1"/>
  <c r="F225" i="1"/>
  <c r="K223" i="1"/>
  <c r="F223" i="1" s="1"/>
  <c r="J223" i="1"/>
  <c r="E223" i="1" s="1"/>
  <c r="I223" i="1"/>
  <c r="D223" i="1" s="1"/>
  <c r="K222" i="1"/>
  <c r="F222" i="1" s="1"/>
  <c r="J222" i="1"/>
  <c r="E222" i="1" s="1"/>
  <c r="I222" i="1"/>
  <c r="D222" i="1" s="1"/>
  <c r="K221" i="1"/>
  <c r="F221" i="1" s="1"/>
  <c r="J221" i="1"/>
  <c r="E221" i="1" s="1"/>
  <c r="I221" i="1"/>
  <c r="D221" i="1" s="1"/>
  <c r="F220" i="1"/>
  <c r="E220" i="1"/>
  <c r="D220" i="1"/>
  <c r="K217" i="1"/>
  <c r="J217" i="1"/>
  <c r="E217" i="1" s="1"/>
  <c r="I217" i="1"/>
  <c r="D217" i="1" s="1"/>
  <c r="F216" i="1"/>
  <c r="E216" i="1"/>
  <c r="D216" i="1"/>
  <c r="F213" i="1"/>
  <c r="E213" i="1"/>
  <c r="D213" i="1"/>
  <c r="K210" i="1"/>
  <c r="J210" i="1"/>
  <c r="I210" i="1"/>
  <c r="D210" i="1" s="1"/>
  <c r="K209" i="1"/>
  <c r="F209" i="1" s="1"/>
  <c r="J209" i="1"/>
  <c r="E209" i="1" s="1"/>
  <c r="I209" i="1"/>
  <c r="D209" i="1" s="1"/>
  <c r="K208" i="1"/>
  <c r="F208" i="1" s="1"/>
  <c r="J208" i="1"/>
  <c r="E208" i="1" s="1"/>
  <c r="I208" i="1"/>
  <c r="D208" i="1" s="1"/>
  <c r="F207" i="1"/>
  <c r="E207" i="1"/>
  <c r="D207" i="1"/>
  <c r="K204" i="1"/>
  <c r="J204" i="1"/>
  <c r="E204" i="1" s="1"/>
  <c r="I204" i="1"/>
  <c r="D204" i="1" s="1"/>
  <c r="K203" i="1"/>
  <c r="F203" i="1" s="1"/>
  <c r="J203" i="1"/>
  <c r="E203" i="1" s="1"/>
  <c r="I203" i="1"/>
  <c r="D203" i="1" s="1"/>
  <c r="F202" i="1"/>
  <c r="E202" i="1"/>
  <c r="D202" i="1"/>
  <c r="K199" i="1"/>
  <c r="J199" i="1"/>
  <c r="E199" i="1" s="1"/>
  <c r="I199" i="1"/>
  <c r="D199" i="1" s="1"/>
  <c r="K198" i="1"/>
  <c r="F198" i="1" s="1"/>
  <c r="J198" i="1"/>
  <c r="E198" i="1" s="1"/>
  <c r="I198" i="1"/>
  <c r="D198" i="1" s="1"/>
  <c r="K197" i="1"/>
  <c r="F197" i="1" s="1"/>
  <c r="J197" i="1"/>
  <c r="E197" i="1" s="1"/>
  <c r="I197" i="1"/>
  <c r="D197" i="1" s="1"/>
  <c r="K196" i="1"/>
  <c r="F196" i="1" s="1"/>
  <c r="J196" i="1"/>
  <c r="E196" i="1" s="1"/>
  <c r="I196" i="1"/>
  <c r="D196" i="1" s="1"/>
  <c r="F195" i="1"/>
  <c r="E195" i="1"/>
  <c r="D195" i="1"/>
  <c r="K192" i="1"/>
  <c r="J192" i="1"/>
  <c r="E192" i="1" s="1"/>
  <c r="I192" i="1"/>
  <c r="D192" i="1" s="1"/>
  <c r="K191" i="1"/>
  <c r="F191" i="1" s="1"/>
  <c r="J191" i="1"/>
  <c r="E191" i="1" s="1"/>
  <c r="I191" i="1"/>
  <c r="D191" i="1" s="1"/>
  <c r="K190" i="1"/>
  <c r="F190" i="1" s="1"/>
  <c r="J190" i="1"/>
  <c r="E190" i="1" s="1"/>
  <c r="I190" i="1"/>
  <c r="D190" i="1" s="1"/>
  <c r="F189" i="1"/>
  <c r="E189" i="1"/>
  <c r="D189" i="1"/>
  <c r="D186" i="1"/>
  <c r="D185" i="1"/>
  <c r="D184" i="1"/>
  <c r="F183" i="1"/>
  <c r="D183" i="1"/>
  <c r="F182" i="1"/>
  <c r="E182" i="1"/>
  <c r="D182" i="1"/>
  <c r="F181" i="1"/>
  <c r="E181" i="1"/>
  <c r="D181" i="1"/>
  <c r="F180" i="1"/>
  <c r="E180" i="1"/>
  <c r="D180" i="1"/>
  <c r="F179" i="1"/>
  <c r="E179" i="1"/>
  <c r="D179" i="1"/>
  <c r="F178" i="1"/>
  <c r="E178" i="1"/>
  <c r="D178" i="1"/>
  <c r="F177" i="1"/>
  <c r="E177" i="1"/>
  <c r="D177" i="1"/>
  <c r="F176" i="1"/>
  <c r="E176" i="1"/>
  <c r="D176" i="1"/>
  <c r="F175" i="1"/>
  <c r="E175" i="1"/>
  <c r="D175" i="1"/>
  <c r="F174" i="1"/>
  <c r="E174" i="1"/>
  <c r="D174" i="1"/>
  <c r="F173" i="1"/>
  <c r="E173" i="1"/>
  <c r="D173" i="1"/>
  <c r="F172" i="1"/>
  <c r="E172" i="1"/>
  <c r="D172" i="1"/>
  <c r="F171" i="1"/>
  <c r="E171" i="1"/>
  <c r="D171" i="1"/>
  <c r="F170" i="1"/>
  <c r="E170" i="1"/>
  <c r="D170" i="1"/>
  <c r="J167" i="1"/>
  <c r="C167" i="1" s="1"/>
  <c r="J166" i="1"/>
  <c r="C166" i="1" s="1"/>
  <c r="J165" i="1"/>
  <c r="C165" i="1" s="1"/>
  <c r="J164" i="1"/>
  <c r="C164" i="1" s="1"/>
  <c r="J163" i="1"/>
  <c r="C163" i="1" s="1"/>
  <c r="J162" i="1"/>
  <c r="C162" i="1" s="1"/>
  <c r="J161" i="1"/>
  <c r="C161" i="1" s="1"/>
  <c r="J160" i="1"/>
  <c r="C160" i="1" s="1"/>
  <c r="J159" i="1"/>
  <c r="C159" i="1" s="1"/>
  <c r="J158" i="1"/>
  <c r="C158"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<sst xmlns="http://schemas.openxmlformats.org/spreadsheetml/2006/main" count="6597" uniqueCount="424">
  <si>
    <t>Expiration Date MASTER</t>
  </si>
  <si>
    <t>TABLE OF CONTENTS</t>
  </si>
  <si>
    <t>CYCLE S PAVE CERTIFIED PRODUCTS LIST</t>
  </si>
  <si>
    <t>PRESORT ACCURACY and VALIDATION EVALUATION</t>
  </si>
  <si>
    <t>CYCLE S GOLD CERTIFICATION</t>
  </si>
  <si>
    <t xml:space="preserve">Company Name:   </t>
  </si>
  <si>
    <t>ACCUZIP INC.</t>
  </si>
  <si>
    <t xml:space="preserve">Product Name:   </t>
  </si>
  <si>
    <t>ACCUZIP DIRECT MAIL RESTFUL API</t>
  </si>
  <si>
    <t xml:space="preserve">Product Version:   </t>
  </si>
  <si>
    <t xml:space="preserve">Sales Contact:   </t>
  </si>
  <si>
    <t>Sales</t>
  </si>
  <si>
    <t xml:space="preserve">Address:   </t>
  </si>
  <si>
    <t>3216 El Camino Real</t>
  </si>
  <si>
    <t xml:space="preserve">City State Zip:   </t>
  </si>
  <si>
    <t xml:space="preserve">Phone:   </t>
  </si>
  <si>
    <t>(805) 461-7300</t>
  </si>
  <si>
    <t xml:space="preserve">Fax:   </t>
  </si>
  <si>
    <t>(877) 839-6531</t>
  </si>
  <si>
    <t xml:space="preserve">Email:   </t>
  </si>
  <si>
    <t>sales@accuzip.com</t>
  </si>
  <si>
    <t xml:space="preserve">Web:   </t>
  </si>
  <si>
    <t>www.accuzip.com</t>
  </si>
  <si>
    <t>Certified Presort Categories</t>
  </si>
  <si>
    <t>Standard Mail</t>
  </si>
  <si>
    <t>✔Automation Flats</t>
  </si>
  <si>
    <t>✔Automation Letters</t>
  </si>
  <si>
    <t>✔ECR Flats</t>
  </si>
  <si>
    <t>✔ECR Letters &lt;= 3.0 Ounces</t>
  </si>
  <si>
    <t>✔ECR Letters &gt; 3.0 Ounces</t>
  </si>
  <si>
    <t>✔Flat Bundles on Pallets</t>
  </si>
  <si>
    <t>✔Irregular Parcels</t>
  </si>
  <si>
    <t>✔Machinable Letters</t>
  </si>
  <si>
    <t>✔Machinable Parcels</t>
  </si>
  <si>
    <t>✔Merged Flat Bundles in Sacks</t>
  </si>
  <si>
    <t>✔Merged Flat Bundles on Pallets</t>
  </si>
  <si>
    <t>✔Merged Pallets-5% Threshold</t>
  </si>
  <si>
    <t>✔Merged Pallets-5% Threshold &amp; City State</t>
  </si>
  <si>
    <t>✔Non-Automation Flats</t>
  </si>
  <si>
    <t>✔Nonmachinable Letters</t>
  </si>
  <si>
    <t>Options Supported</t>
  </si>
  <si>
    <t>First-Class</t>
  </si>
  <si>
    <t>General</t>
  </si>
  <si>
    <t>✔Automation Flat Trays on Pallets</t>
  </si>
  <si>
    <t>✔Automation Flats - Bundle Based Option</t>
  </si>
  <si>
    <t>✔Additional User Documentation (Any)</t>
  </si>
  <si>
    <t>✔Co-Bundling</t>
  </si>
  <si>
    <t>✔Optional Endorsement Lines (OELs)</t>
  </si>
  <si>
    <t>✔Job Setup/Parameter Report</t>
  </si>
  <si>
    <t>✔USPS Qualification Report</t>
  </si>
  <si>
    <t>✔ZAP Approval</t>
  </si>
  <si>
    <t>✔Origin 3-digit Trays/Sacks</t>
  </si>
  <si>
    <t>✔Origin SCF Sacks</t>
  </si>
  <si>
    <t>✔IM Barcoded Tray Labels</t>
  </si>
  <si>
    <t>✔Origin AADC Trays</t>
  </si>
  <si>
    <t>✔FSS Preparation</t>
  </si>
  <si>
    <t>✔Automation Flats - Tray Based Option</t>
  </si>
  <si>
    <t>✔Automation Letters - Trays on Pallets</t>
  </si>
  <si>
    <t>Carrier Route</t>
  </si>
  <si>
    <t>✔Machinable Letter Trays on Pallets</t>
  </si>
  <si>
    <t>✔CRD Trays</t>
  </si>
  <si>
    <t>✔CR5 Trays</t>
  </si>
  <si>
    <t>✔CR3 Trays</t>
  </si>
  <si>
    <t>✔CRD Sacks</t>
  </si>
  <si>
    <t>✔CR5S Sacks</t>
  </si>
  <si>
    <t>✔CR5 Sacks</t>
  </si>
  <si>
    <t>✔CR3 Sacks</t>
  </si>
  <si>
    <t>✔High Density (HD) Price</t>
  </si>
  <si>
    <t>✔Saturation Price (75%Total)</t>
  </si>
  <si>
    <t>✔Saturation Price (90%Res)</t>
  </si>
  <si>
    <t>✔eLOT Sequencing</t>
  </si>
  <si>
    <t>✔Walk Sequencing</t>
  </si>
  <si>
    <t>✔Multi-Box Section Bundles</t>
  </si>
  <si>
    <t>✔High Density Plus (HDP) Price</t>
  </si>
  <si>
    <t>✔Non-Automation Flat Trays on Pallets</t>
  </si>
  <si>
    <t>✔Non-Machinable Letter Trays on Pallets</t>
  </si>
  <si>
    <t>Periodical</t>
  </si>
  <si>
    <t>Palletization</t>
  </si>
  <si>
    <t>✔Barcoded Machinable Flats</t>
  </si>
  <si>
    <t>✔Optional 5-Digit Pallets</t>
  </si>
  <si>
    <t>✔Optional 3-digit Pallets</t>
  </si>
  <si>
    <t>✔Non-Barcoded Pallet Placards</t>
  </si>
  <si>
    <t>✔SCF Bundle Reallocation</t>
  </si>
  <si>
    <t>✔ASF/NDC Bundle Reallocation</t>
  </si>
  <si>
    <t>✔ADC Bundle Reallocation</t>
  </si>
  <si>
    <t>✔Intelligent Mail Container Placard</t>
  </si>
  <si>
    <t>✔CR5S/CR5 - No Minimum Volume</t>
  </si>
  <si>
    <t>✔Carrier Route Flats</t>
  </si>
  <si>
    <t>✔Carrier Route Letters</t>
  </si>
  <si>
    <t>✔Machinable Flat Bundles on Pallets</t>
  </si>
  <si>
    <t>Periodicals</t>
  </si>
  <si>
    <t>✔Merged Bundles on Pallets</t>
  </si>
  <si>
    <t>✔PER - Flat Tray Preparation</t>
  </si>
  <si>
    <t>✔Outside County Container Report</t>
  </si>
  <si>
    <t>✔PER - 6pc Letter Tray Minimum</t>
  </si>
  <si>
    <t>✔PER - FIRM Bundles</t>
  </si>
  <si>
    <t>✔PER - In County Prices</t>
  </si>
  <si>
    <t>✔PER - Zone Summary Report</t>
  </si>
  <si>
    <t>✔PER - Ride Along Pieces</t>
  </si>
  <si>
    <t>✔Outside County Bundle Report</t>
  </si>
  <si>
    <t>✔Limited Circulation Discount</t>
  </si>
  <si>
    <t>✔24-pc Trays/Sacks</t>
  </si>
  <si>
    <t>✔Merged Flats in Sacks</t>
  </si>
  <si>
    <t>✔Non-Automation Letters</t>
  </si>
  <si>
    <t>Sacks</t>
  </si>
  <si>
    <t>✔Non-Barcoded Machinable Flats</t>
  </si>
  <si>
    <t>✔Non-Machinable Flat Bundles on Pallets</t>
  </si>
  <si>
    <t>✔5-digit Scheme Bundles (L007)</t>
  </si>
  <si>
    <t>✔3-digit Scheme Bundles (L008)</t>
  </si>
  <si>
    <t>✔5-digit Scheme Sacks</t>
  </si>
  <si>
    <t>Trays</t>
  </si>
  <si>
    <t>Platforms Supported</t>
  </si>
  <si>
    <t>✔No Overflow Trays</t>
  </si>
  <si>
    <t>✔Reduced Overflow</t>
  </si>
  <si>
    <t>✔5-digit\Scheme Trays</t>
  </si>
  <si>
    <t>✔3-digit\Scheme Trays</t>
  </si>
  <si>
    <t>✔AADC Trays</t>
  </si>
  <si>
    <t>PC: ** WINDOWS</t>
  </si>
  <si>
    <t>Under $100</t>
  </si>
  <si>
    <t>Postage Statements Supported</t>
  </si>
  <si>
    <t>** Primary Platform</t>
  </si>
  <si>
    <t>✔PS Form 3541</t>
  </si>
  <si>
    <t>✔PS Form 3600-EZ</t>
  </si>
  <si>
    <t>✔PS Form 3600-FCM</t>
  </si>
  <si>
    <t>✔PS Form 3600-PM</t>
  </si>
  <si>
    <t>✔PS Form 3602-C</t>
  </si>
  <si>
    <t>✔PS Form 3602-EZ</t>
  </si>
  <si>
    <t>✔PS Form 3602-N</t>
  </si>
  <si>
    <t>✔PS Form 3602-NZ</t>
  </si>
  <si>
    <t>✔PS Form 3700</t>
  </si>
  <si>
    <t>✔PS Form 3605-R</t>
  </si>
  <si>
    <t>✔PS Form 8125</t>
  </si>
  <si>
    <t>✔PS Form 3602-R</t>
  </si>
  <si>
    <t>Price Range:</t>
  </si>
  <si>
    <t>Expiration Date:</t>
  </si>
  <si>
    <t>ACCUZIP FOR EFI DIGITAL STOREFRONT</t>
  </si>
  <si>
    <t>Flat Bundles on Pallets</t>
  </si>
  <si>
    <t>Merged Flat Bundles on Pallets</t>
  </si>
  <si>
    <t>Merged Pallets-5% Threshold</t>
  </si>
  <si>
    <t>Merged Pallets-5% Threshold &amp; City State</t>
  </si>
  <si>
    <t>Automation Flat Trays on Pallets</t>
  </si>
  <si>
    <t>Automation Letters - Trays on Pallets</t>
  </si>
  <si>
    <t>Machinable Letter Trays on Pallets</t>
  </si>
  <si>
    <t>Non-Automation Flat Trays on Pallets</t>
  </si>
  <si>
    <t>Non-Machinable Letter Trays on Pallets</t>
  </si>
  <si>
    <t>Automation Letters</t>
  </si>
  <si>
    <t>Barcoded Machinable Flats</t>
  </si>
  <si>
    <t>Carrier Route Flats</t>
  </si>
  <si>
    <t>Carrier Route Letters</t>
  </si>
  <si>
    <t>Machinable Flat Bundles on Pallets</t>
  </si>
  <si>
    <t>Merged Bundles on Pallets</t>
  </si>
  <si>
    <t>Merged Flats in Sacks</t>
  </si>
  <si>
    <t>Non-Automation Letters</t>
  </si>
  <si>
    <t>Non-Barcoded Machinable Flats</t>
  </si>
  <si>
    <t>Non-Machinable Flat Bundles on Pallets</t>
  </si>
  <si>
    <t>ACCUZIP FOR ENFOCUS SWITCH</t>
  </si>
  <si>
    <t>PC: WINDOWS</t>
  </si>
  <si>
    <t>ACCUZIP FOR XMPIE WEB-TO-PRINT</t>
  </si>
  <si>
    <t>ACCUZIP6 BUSINESS</t>
  </si>
  <si>
    <t>PC: ** 32-BIT WINDOWS, 64-BIT WINDOWS, WINDOWS 2003 SERVER, WINDOWS XP, Windows Server 2008, Windows Server 2012, Windows Server 2013</t>
  </si>
  <si>
    <t>$1,001 - $5,000</t>
  </si>
  <si>
    <t>ACCUZIP6 FULL-SERVICE</t>
  </si>
  <si>
    <t>ACCUZIP6 LITE</t>
  </si>
  <si>
    <t>$101 - $500</t>
  </si>
  <si>
    <t>ACCUZIP6 PROFESSIONAL</t>
  </si>
  <si>
    <t>PC: 32-BIT WINDOWS, 64-BIT WINDOWS, WINDOWS 7, WINDOWS 8, ** Windows 10, Windows 10, Windows Server 2012, Windows Server 2013</t>
  </si>
  <si>
    <t>ACCUZIP6 PUBLICATION</t>
  </si>
  <si>
    <t>ECR Letters &lt;= 3.0 Ounces</t>
  </si>
  <si>
    <t>ECR Letters &gt; 3.0 Ounces</t>
  </si>
  <si>
    <t>Irregular Parcels</t>
  </si>
  <si>
    <t>Machinable Letters</t>
  </si>
  <si>
    <t>Machinable Parcels</t>
  </si>
  <si>
    <t>Merged Flat Bundles in Sacks</t>
  </si>
  <si>
    <t>Nonmachinable Letters</t>
  </si>
  <si>
    <t>ACCUZIP6 SOHO</t>
  </si>
  <si>
    <t>ACCUZIP6 STANDARD</t>
  </si>
  <si>
    <t>$501 - $1,000</t>
  </si>
  <si>
    <t>ACCUZIP6 TRANSACTION EDITION</t>
  </si>
  <si>
    <t>PC: ** 32-BIT WINDOWS, 32-BIT WINDOWS, 64-BIT WINDOWS, WINDOWS 2003 SERVER, WINDOWS XP, Windows Server 2008, Windows Server 2012, Windows Server 2013</t>
  </si>
  <si>
    <t>ANCHOR SOFTWARE, LLC</t>
  </si>
  <si>
    <t>MAXPRESORT OS</t>
  </si>
  <si>
    <t>Michael Kypuros</t>
  </si>
  <si>
    <t>400 Chisholm Pl Ste 300</t>
  </si>
  <si>
    <t>(469) 467-3874</t>
  </si>
  <si>
    <t>michael@anchorcomputersoftware.com</t>
  </si>
  <si>
    <t>www.anchorcomputersoftware.com</t>
  </si>
  <si>
    <t xml:space="preserve">Linux/Unix: LINUX REDHAT  /  </t>
  </si>
  <si>
    <t xml:space="preserve">MainFrame: MVS  /  </t>
  </si>
  <si>
    <t>Over $5,001</t>
  </si>
  <si>
    <t>AUTOMAIL, LLC</t>
  </si>
  <si>
    <t>AUTOMAIL PRO</t>
  </si>
  <si>
    <t>PC: 32-BIT WINDOWS, 64-BIT WINDOWS, ** WINDOWS, WINDOWS 7, WINDOWS 8, Windows Server 2008, Windows Server 2012, Windows Server 2013</t>
  </si>
  <si>
    <t>N/A</t>
  </si>
  <si>
    <t>BCC SOFTWARE, LLC</t>
  </si>
  <si>
    <t>BCC MAIL MANAGER</t>
  </si>
  <si>
    <t>✔PER - Additional Mailing Offices</t>
  </si>
  <si>
    <t>PC: 32-BIT WINDOWS</t>
  </si>
  <si>
    <t>BCC MAIL MANAGER FULL SERVICE</t>
  </si>
  <si>
    <t>BCC MAIL MANAGER LE</t>
  </si>
  <si>
    <t>PC: ** 32-BIT WINDOWS</t>
  </si>
  <si>
    <t>cQUENCER STANDARD MAIL</t>
  </si>
  <si>
    <t>Automation Flats</t>
  </si>
  <si>
    <t>ECR Flats</t>
  </si>
  <si>
    <t>Non-Automation Flats</t>
  </si>
  <si>
    <t>Automation Flats - Bundle Based Option</t>
  </si>
  <si>
    <t>Automation Flats - Tray Based Option</t>
  </si>
  <si>
    <t xml:space="preserve">Mid-Range: LINUX, ** UNIX AIX  /  </t>
  </si>
  <si>
    <t>INTEGRATEC API PLATFORM</t>
  </si>
  <si>
    <t>FLAGSHIP SOFTWARE</t>
  </si>
  <si>
    <t>IADDRESS US SORT</t>
  </si>
  <si>
    <t>4.0S</t>
  </si>
  <si>
    <t>Kristi Kanitz</t>
  </si>
  <si>
    <t>100 Fern Valley Crescent</t>
  </si>
  <si>
    <t>(905) 773-7739</t>
  </si>
  <si>
    <t>(905) 773-7791</t>
  </si>
  <si>
    <t>sales@flagshipsoftware.com</t>
  </si>
  <si>
    <t>www.flagshipsoftware.com</t>
  </si>
  <si>
    <t>PC: 32-BIT WINDOWS, 64-BIT WINDOWS</t>
  </si>
  <si>
    <t>HARDIN-SOFT, INC</t>
  </si>
  <si>
    <t>BM-WIN PLUS</t>
  </si>
  <si>
    <t>Edmond Hardin</t>
  </si>
  <si>
    <t>(281) 589-7106</t>
  </si>
  <si>
    <t>sales@hardin-soft.com</t>
  </si>
  <si>
    <t>www.hardin-soft.com</t>
  </si>
  <si>
    <t>INTERLINK, INC.</t>
  </si>
  <si>
    <t>INTERLINK CIRCULATION</t>
  </si>
  <si>
    <t>Brad Hill</t>
  </si>
  <si>
    <t>(937) 438-0768</t>
  </si>
  <si>
    <t>brad@ilsw.com</t>
  </si>
  <si>
    <t>ilsw.com</t>
  </si>
  <si>
    <t>ISE</t>
  </si>
  <si>
    <t>1.4.B</t>
  </si>
  <si>
    <t>PO Box 207</t>
  </si>
  <si>
    <t>TRUE NEWSPAPER MAIL</t>
  </si>
  <si>
    <t>LORTON DATA</t>
  </si>
  <si>
    <t>A-QUA</t>
  </si>
  <si>
    <t>1.04.S</t>
  </si>
  <si>
    <t>Pam Corbeille-Lepel</t>
  </si>
  <si>
    <t>(651) 203-8214</t>
  </si>
  <si>
    <t>(651) 203-8299</t>
  </si>
  <si>
    <t>pcorbeille-lepel@lortondata.com</t>
  </si>
  <si>
    <t>www.lortondata.com</t>
  </si>
  <si>
    <t>PC: 64-BIT WINDOWS</t>
  </si>
  <si>
    <t>MELISSA DATA</t>
  </si>
  <si>
    <t>PRESORT OBJECT</t>
  </si>
  <si>
    <t>22382 Avenida Empresa</t>
  </si>
  <si>
    <t>(800) 800-6245</t>
  </si>
  <si>
    <t>(949) 589-5211</t>
  </si>
  <si>
    <t>rick@melissadata.com</t>
  </si>
  <si>
    <t>https://www.melissa.com/</t>
  </si>
  <si>
    <t>PC: ** 32-BIT WINDOWS, 64-BIT WINDOWS  /  LINUX, LINUX REDHAT, LINUX SUSE</t>
  </si>
  <si>
    <t>MINDGATE.COM CORPORATION</t>
  </si>
  <si>
    <t>MAILHOUSE</t>
  </si>
  <si>
    <t>1.0.1.129</t>
  </si>
  <si>
    <t>Martha Scarbury</t>
  </si>
  <si>
    <t>(931) 937-8004</t>
  </si>
  <si>
    <t>(931) 937-6801</t>
  </si>
  <si>
    <t>martha@mindgate.com</t>
  </si>
  <si>
    <t>www.mindgate.com</t>
  </si>
  <si>
    <t>AS/400: AS/400,</t>
  </si>
  <si>
    <t>PC: ** 32-BIT WINDOWS, 64-BIT WINDOWS</t>
  </si>
  <si>
    <t>MYPOSTAGERATESAVER (DBA)</t>
  </si>
  <si>
    <t>MYPOSTAGERATESAVER</t>
  </si>
  <si>
    <t>9.13.0S</t>
  </si>
  <si>
    <t>Sales Department</t>
  </si>
  <si>
    <t>(408) 636-2170</t>
  </si>
  <si>
    <t>(408) 636-2171</t>
  </si>
  <si>
    <t>sales@mypostageratesaver.com</t>
  </si>
  <si>
    <t>www.mypostageratesaver.com</t>
  </si>
  <si>
    <t>P.E.R. SOFTWARE</t>
  </si>
  <si>
    <t>HYPER/SORT</t>
  </si>
  <si>
    <t>1.13.00.S</t>
  </si>
  <si>
    <t>Mr. Lynn Outlaw</t>
  </si>
  <si>
    <t>(307) 772-0838</t>
  </si>
  <si>
    <t>(601) 856-9432</t>
  </si>
  <si>
    <t>software@worksright.com</t>
  </si>
  <si>
    <t>worksright.com</t>
  </si>
  <si>
    <t xml:space="preserve">AS/400: OS/400  /  </t>
  </si>
  <si>
    <t xml:space="preserve">ISeries: ** IBMi, IBMi  /  </t>
  </si>
  <si>
    <t>Mid-Range: IBMi</t>
  </si>
  <si>
    <t>MAILSTREAM PLUS</t>
  </si>
  <si>
    <t>4200 Parliament Pl Ste 500</t>
  </si>
  <si>
    <t>www.pb.com</t>
  </si>
  <si>
    <t xml:space="preserve">AS/400: IBMi  /  </t>
  </si>
  <si>
    <t xml:space="preserve">MainFrame: z/OS  /  </t>
  </si>
  <si>
    <t xml:space="preserve">Mid-Range: HP-UX Itanium, LINUX REDHAT, LINUX SUSE, SOLARIS, UNIX AIX, UNIX HP-UX  /  </t>
  </si>
  <si>
    <t>PC: Windows Server 2008, ** Windows Server 2008, Windows Server 2012</t>
  </si>
  <si>
    <t>CONNECTRIGHT MAILER</t>
  </si>
  <si>
    <t>Raymond T. Chin</t>
  </si>
  <si>
    <t>27 Waterview Dr</t>
  </si>
  <si>
    <t>(203) 922-6961</t>
  </si>
  <si>
    <t>raymond.chin@pb.com</t>
  </si>
  <si>
    <t>POSTAGE SAVER SOFTWARE</t>
  </si>
  <si>
    <t>POSTAGE $AVER FOR MACINTOSH</t>
  </si>
  <si>
    <t>Scott Hochberg</t>
  </si>
  <si>
    <t>scott@savepostage.com</t>
  </si>
  <si>
    <t>savepostage.com</t>
  </si>
  <si>
    <t>MAC: ** MAC O/S</t>
  </si>
  <si>
    <t>POSTAGE $AVER FOR PARCELS FOR MACINTOSH</t>
  </si>
  <si>
    <t>1712 Morrow St</t>
  </si>
  <si>
    <t>MAC: MAC O/S</t>
  </si>
  <si>
    <t>POSTAGE $AVER FOR PARCELS FOR WINDOWS</t>
  </si>
  <si>
    <t>POSTAGE $AVER FOR WINDOWS</t>
  </si>
  <si>
    <t>QMSI - QUINTESSENTIAL MAILING SOFTWARE INCORPORATED</t>
  </si>
  <si>
    <t>QSORT</t>
  </si>
  <si>
    <t>05.01S</t>
  </si>
  <si>
    <t>Timothy Gregerson</t>
  </si>
  <si>
    <t>5800 Ager Beswick Rd</t>
  </si>
  <si>
    <t>(866) 284-1001</t>
  </si>
  <si>
    <t>(530) 459-3191</t>
  </si>
  <si>
    <t>tim@qmsi.software</t>
  </si>
  <si>
    <t>qmsi.software</t>
  </si>
  <si>
    <t>MainFrame: ** z/OS, z/VSE</t>
  </si>
  <si>
    <t>BULK MAILER BUSINESS</t>
  </si>
  <si>
    <t>BULK MAILER PROFESSIONAL</t>
  </si>
  <si>
    <t>BULK MAILER STANDARD</t>
  </si>
  <si>
    <t xml:space="preserve">Mid-Range: SOLARIS  /  </t>
  </si>
  <si>
    <t>PC: ** 64-BIT WINDOWS, 64-BIT WINDOWS, LINUX REDHAT, LINUX SUSE</t>
  </si>
  <si>
    <t>SMARTSOFT, INC.</t>
  </si>
  <si>
    <t>ACCUMAIL FRAMEWORKS</t>
  </si>
  <si>
    <t>Anitra Tarpey</t>
  </si>
  <si>
    <t>(818) 707-9333</t>
  </si>
  <si>
    <t>anitrat@smartsoftusa.com</t>
  </si>
  <si>
    <t>www.smartsoftusa.com/</t>
  </si>
  <si>
    <t>SMARTADDRESSER</t>
  </si>
  <si>
    <t>Corry Casler</t>
  </si>
  <si>
    <t>(888) 227-7221</t>
  </si>
  <si>
    <t>corryc@smartsoftusa.com</t>
  </si>
  <si>
    <t>SMARTADDRESSER LITE</t>
  </si>
  <si>
    <t>MICRO SYSTEMS SPECIALISTS, INC.</t>
  </si>
  <si>
    <t>CIRCULATION MANAGER</t>
  </si>
  <si>
    <t>(845) 677-6150</t>
  </si>
  <si>
    <t>(845) 677-6620</t>
  </si>
  <si>
    <t>mssisoftware@cs.com</t>
  </si>
  <si>
    <t>mssi_software.com</t>
  </si>
  <si>
    <t>PITNEY BOWES INC.</t>
  </si>
  <si>
    <t>9.20.00.S</t>
  </si>
  <si>
    <t>Kevin Ricks</t>
  </si>
  <si>
    <t>MSSI</t>
  </si>
  <si>
    <t>Use FIND in browser &amp; enter 'PG#' or 'PG##' to go to specific pages</t>
  </si>
  <si>
    <t>CYCLE S STANDARD CERTIFICATION</t>
  </si>
  <si>
    <t>✔Co-Sacked Flats</t>
  </si>
  <si>
    <t>✔Machinable Flats Co-Sacked Preparation</t>
  </si>
  <si>
    <t>Co-Sacked Flats</t>
  </si>
  <si>
    <t>✔Co-Trayed Flats</t>
  </si>
  <si>
    <t>Co-Trayed Flats</t>
  </si>
  <si>
    <t>Machinable Flats Co-Sacked Preparation</t>
  </si>
  <si>
    <t>(512) 861-5463</t>
  </si>
  <si>
    <t>PO Box 347</t>
  </si>
  <si>
    <t>211 Waterford Square, PO Box 1156</t>
  </si>
  <si>
    <t>31111 Agoura Rd Ste 250</t>
  </si>
  <si>
    <t>Atascadero CA  93422-2500</t>
  </si>
  <si>
    <t>Plano TX  75075-6911</t>
  </si>
  <si>
    <t>Richmond Hill ON</t>
  </si>
  <si>
    <t>Houston TX  77077-1114</t>
  </si>
  <si>
    <t>Berrien Springs MI  49103-0207</t>
  </si>
  <si>
    <t>Arden Hills MN  55112-3715</t>
  </si>
  <si>
    <t>Rancho Santa Margarita CA  92688-2112</t>
  </si>
  <si>
    <t>Flintville TN  37335-5335</t>
  </si>
  <si>
    <t>Sunnyvale CA  94086-5304</t>
  </si>
  <si>
    <t>Madison MS  39130-1156</t>
  </si>
  <si>
    <t>Lanham MD  20706-1844</t>
  </si>
  <si>
    <t>Shelton CT  06484-4705</t>
  </si>
  <si>
    <t>Austin TX  78757-1807</t>
  </si>
  <si>
    <t>Montague CA  96064-9423</t>
  </si>
  <si>
    <t>Westlake Village CA  91361-4448</t>
  </si>
  <si>
    <t>Millbrook NY  12545-0347</t>
  </si>
  <si>
    <t>1030 Honey Hill Dr</t>
  </si>
  <si>
    <t>2 Pine Tree Dr</t>
  </si>
  <si>
    <t>164 Oliver Smith Rd</t>
  </si>
  <si>
    <t>1202 Kifer Rd</t>
  </si>
  <si>
    <t>BCC PRESORT</t>
  </si>
  <si>
    <t>https://bccsoftware.com</t>
  </si>
  <si>
    <t>NEW</t>
  </si>
  <si>
    <t>MAILERS+4 DESKTOP</t>
  </si>
  <si>
    <t>MAILERS ONLINE</t>
  </si>
  <si>
    <t>CLOUD-BASED SOFTWARE ACCESSIBLE VIA ANY WEB BROWSER</t>
  </si>
  <si>
    <t>PS Form 3541</t>
  </si>
  <si>
    <t>$30 - $1,300</t>
  </si>
  <si>
    <t>PRECISELY</t>
  </si>
  <si>
    <t>(301) 213-1487</t>
  </si>
  <si>
    <t>kevin.ricks@precisely.com</t>
  </si>
  <si>
    <t>www.precisely.com</t>
  </si>
  <si>
    <t>BULK MAILER SMB</t>
  </si>
  <si>
    <t>BCC ARCHITECT</t>
  </si>
  <si>
    <t>8.4.2</t>
  </si>
  <si>
    <t>7.3.7</t>
  </si>
  <si>
    <t>INTRODUCTION</t>
  </si>
  <si>
    <t>Company Name:</t>
  </si>
  <si>
    <t>Product Name:</t>
  </si>
  <si>
    <t>Version:</t>
  </si>
  <si>
    <t>Type:</t>
  </si>
  <si>
    <t>Expires:</t>
  </si>
  <si>
    <t>Page:</t>
  </si>
  <si>
    <t>Gold</t>
  </si>
  <si>
    <t xml:space="preserve">BCC SOFTWARE, LLC </t>
  </si>
  <si>
    <t xml:space="preserve">BCC PRESORT </t>
  </si>
  <si>
    <t>8.00C.37</t>
  </si>
  <si>
    <t>HARDIN-SOFT</t>
  </si>
  <si>
    <t>MAILSTREAM PLUS (ver. 8.4.1 effective thru 2/28/22)</t>
  </si>
  <si>
    <t>8.4.4</t>
  </si>
  <si>
    <t>QMSI - QUINTESSENTIAL MAILING</t>
  </si>
  <si>
    <t>SOFTWARE INCORPORATED</t>
  </si>
  <si>
    <t>STD</t>
  </si>
  <si>
    <r>
      <t xml:space="preserve">PRECISELY </t>
    </r>
    <r>
      <rPr>
        <sz val="9"/>
        <color rgb="FF000000"/>
        <rFont val="Calibri"/>
        <family val="2"/>
      </rPr>
      <t>(formerly</t>
    </r>
    <r>
      <rPr>
        <sz val="12"/>
        <color rgb="FF000000"/>
        <rFont val="Arial"/>
        <family val="2"/>
      </rPr>
      <t xml:space="preserve"> Pitney Bowes Software)</t>
    </r>
  </si>
  <si>
    <t>06.01</t>
  </si>
  <si>
    <t>4.20</t>
  </si>
  <si>
    <t>8.00C.40</t>
  </si>
  <si>
    <t xml:space="preserve">Adam Koester </t>
  </si>
  <si>
    <t>1890 S Winton Rd Suite 180</t>
  </si>
  <si>
    <t>Addess: 1890 S Winton Rd Suite 180</t>
  </si>
  <si>
    <t>Rochester, NY 14618-4009</t>
  </si>
  <si>
    <t>City State Zip: Rochester NY 14618-4009</t>
  </si>
  <si>
    <t>(800) 337-0442</t>
  </si>
  <si>
    <t>Phone: (800) 337-0442</t>
  </si>
  <si>
    <t xml:space="preserve"> akoester@bccsoftware.com</t>
  </si>
  <si>
    <t>Product Version: 11.3</t>
  </si>
  <si>
    <t>HC3 INC</t>
  </si>
  <si>
    <t>2461 1st Avenue South</t>
  </si>
  <si>
    <t>Birmingham AL 35210-1540</t>
  </si>
  <si>
    <t>(877) 838-2345</t>
  </si>
  <si>
    <t>info@hc3.io</t>
  </si>
  <si>
    <t>https://hc3.io/</t>
  </si>
  <si>
    <t xml:space="preserve">Product Name:   AUTOMAIL PRO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</si>
</sst>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Arial"/>
      <family val="2"/>
    </font>
    <font>
      <b/>
      <sz val="13"/>
      <color theme="1"/>
      <name val="Arial"/>
      <family val="2"/>
    </font>
    <font>
      <b/>
      <sz val="14"/>
      <color theme="1"/>
      <name val="Arial"/>
      <family val="2"/>
    </font>
    <font>
      <b/>
      <i/>
      <sz val="14"/>
      <color theme="1"/>
      <name val="Arial"/>
      <family val="2"/>
    </font>
    <font>
      <b/>
      <sz val="12"/>
      <color theme="1"/>
      <name val="Arial"/>
      <family val="2"/>
    </font>
    <font>
      <sz val="12"/>
      <color theme="1"/>
      <name val="Arial"/>
      <family val="2"/>
    </font>
    <font>
      <sz val="13"/>
      <color theme="1"/>
      <name val="Arial"/>
      <family val="2"/>
    </font>
    <font>
      <b/>
      <u/>
      <sz val="12"/>
      <color theme="1"/>
      <name val="Arial"/>
      <family val="2"/>
    </font>
    <font>
      <b/>
      <i/>
      <sz val="13"/>
      <color theme="1"/>
      <name val="Arial"/>
      <family val="2"/>
    </font>
    <font>
      <sz val="11"/>
      <color theme="1"/>
      <name val="Calibri"/>
      <family val="2"/>
      <scheme val="minor"/>
    </font>
    <font>
      <b/>
      <u/>
      <sz val="11"/>
      <color theme="1"/>
      <name val="Arial"/>
      <family val="2"/>
    </font>
    <font>
      <b/>
      <i/>
      <sz val="12"/>
      <color theme="1"/>
      <name val="Arial"/>
      <family val="2"/>
    </font>
    <font>
      <b/>
      <sz val="12"/>
      <color rgb="FF000000"/>
      <name val="Arial"/>
      <family val="2"/>
    </font>
    <font>
      <sz val="12"/>
      <color rgb="FF000000"/>
      <name val="Arial"/>
      <family val="2"/>
    </font>
    <font>
      <sz val="9"/>
      <color rgb="FF000000"/>
      <name val="Calibri"/>
      <family val="2"/>
    </font>
    <font>
      <u/>
      <sz val="11"/>
      <color theme="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9" tint="0.79998168889431442"/>
        <bgColor indexed="64"/>
      </patternFill>
    </fill>
  </fills>
  <borders count="4">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xf numFmtId="0" fontId="26" fillId="0" borderId="0" applyNumberFormat="0" applyFill="0" applyBorder="0" applyAlignment="0" applyProtection="0"/>
  </cellStyleXfs>
  <cellXfs count="78">
    <xf numFmtId="0" fontId="0" fillId="0" borderId="0" xfId="0"/>
    <xf numFmtId="0" fontId="0" fillId="2" borderId="0" xfId="0" applyFill="1"/>
    <xf numFmtId="0" fontId="11" fillId="3" borderId="0" xfId="0" applyFont="1" applyFill="1"/>
    <xf numFmtId="14" fontId="11" fillId="3" borderId="0" xfId="0" applyNumberFormat="1" applyFont="1" applyFill="1" applyAlignment="1">
      <alignment horizontal="left"/>
    </xf>
    <xf numFmtId="0" fontId="12"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16" fillId="2" borderId="0" xfId="0" applyFont="1" applyFill="1" applyAlignment="1">
      <alignment vertical="center"/>
    </xf>
    <xf numFmtId="0" fontId="16" fillId="2" borderId="0" xfId="0" applyFont="1" applyFill="1" applyAlignment="1">
      <alignment horizontal="left" vertical="center"/>
    </xf>
    <xf numFmtId="0" fontId="0" fillId="2" borderId="0" xfId="0" applyFill="1" applyAlignment="1">
      <alignment vertical="center"/>
    </xf>
    <xf numFmtId="0" fontId="0" fillId="2" borderId="0" xfId="0" applyFill="1" applyAlignment="1">
      <alignment horizontal="left" vertical="center"/>
    </xf>
    <xf numFmtId="0" fontId="17" fillId="2" borderId="0" xfId="0" applyFont="1" applyFill="1" applyAlignment="1">
      <alignment vertical="center"/>
    </xf>
    <xf numFmtId="0" fontId="17" fillId="2" borderId="0" xfId="0" applyFont="1" applyFill="1" applyAlignment="1">
      <alignment horizontal="left" vertical="center"/>
    </xf>
    <xf numFmtId="0" fontId="18" fillId="2" borderId="0" xfId="0" applyFont="1" applyFill="1" applyAlignment="1">
      <alignment vertical="center"/>
    </xf>
    <xf numFmtId="0" fontId="19" fillId="2" borderId="0" xfId="0" applyFont="1" applyFill="1" applyAlignment="1">
      <alignment vertical="center"/>
    </xf>
    <xf numFmtId="0" fontId="16" fillId="2" borderId="0" xfId="0" applyFont="1" applyFill="1" applyAlignment="1">
      <alignment horizontal="left"/>
    </xf>
    <xf numFmtId="0" fontId="0" fillId="2" borderId="0" xfId="0" quotePrefix="1" applyFill="1"/>
    <xf numFmtId="0" fontId="18" fillId="2" borderId="0" xfId="0" applyFont="1" applyFill="1" applyAlignment="1">
      <alignment horizontal="right" vertical="center"/>
    </xf>
    <xf numFmtId="14" fontId="15" fillId="2" borderId="0" xfId="0" applyNumberFormat="1" applyFont="1" applyFill="1" applyAlignment="1">
      <alignment horizontal="left" vertical="center"/>
    </xf>
    <xf numFmtId="0" fontId="16" fillId="2" borderId="0" xfId="0" applyFont="1" applyFill="1" applyAlignment="1">
      <alignment horizontal="right" vertical="center"/>
    </xf>
    <xf numFmtId="14" fontId="16" fillId="2" borderId="0" xfId="0" applyNumberFormat="1" applyFont="1" applyFill="1" applyAlignment="1">
      <alignment horizontal="left" vertical="center"/>
    </xf>
    <xf numFmtId="14" fontId="16" fillId="4" borderId="0" xfId="0" applyNumberFormat="1" applyFont="1" applyFill="1" applyAlignment="1">
      <alignment horizontal="left" vertical="center"/>
    </xf>
    <xf numFmtId="0" fontId="20" fillId="0" borderId="0" xfId="0" applyFont="1"/>
    <xf numFmtId="0" fontId="20" fillId="5" borderId="0" xfId="0" applyFont="1" applyFill="1"/>
    <xf numFmtId="0" fontId="20" fillId="0" borderId="0" xfId="0" applyFont="1" applyAlignment="1">
      <alignment vertical="center"/>
    </xf>
    <xf numFmtId="14" fontId="20" fillId="0" borderId="0" xfId="0" applyNumberFormat="1" applyFont="1" applyAlignment="1">
      <alignment horizontal="right" vertical="center"/>
    </xf>
    <xf numFmtId="0" fontId="0" fillId="2" borderId="1" xfId="0" quotePrefix="1" applyFill="1" applyBorder="1"/>
    <xf numFmtId="0" fontId="16" fillId="2" borderId="1" xfId="0" applyFont="1" applyFill="1" applyBorder="1" applyAlignment="1">
      <alignment vertical="center"/>
    </xf>
    <xf numFmtId="0" fontId="18" fillId="2" borderId="2" xfId="0" applyFont="1" applyFill="1" applyBorder="1" applyAlignment="1">
      <alignment vertical="center"/>
    </xf>
    <xf numFmtId="0" fontId="16" fillId="2" borderId="3" xfId="0" applyFont="1" applyFill="1" applyBorder="1" applyAlignment="1">
      <alignment vertical="center"/>
    </xf>
    <xf numFmtId="0" fontId="16" fillId="2" borderId="2" xfId="0" applyFont="1" applyFill="1" applyBorder="1" applyAlignment="1">
      <alignment vertical="center"/>
    </xf>
    <xf numFmtId="0" fontId="0" fillId="2" borderId="3" xfId="0" quotePrefix="1" applyFill="1" applyBorder="1"/>
    <xf numFmtId="0" fontId="0" fillId="2" borderId="1" xfId="0" applyFill="1" applyBorder="1"/>
    <xf numFmtId="0" fontId="0" fillId="4" borderId="0" xfId="0" applyFill="1"/>
    <xf numFmtId="0" fontId="20" fillId="3" borderId="0" xfId="0" applyFont="1" applyFill="1"/>
    <xf numFmtId="0" fontId="20" fillId="0" borderId="0" xfId="0" applyFont="1" applyAlignment="1">
      <alignment horizontal="right"/>
    </xf>
    <xf numFmtId="14" fontId="20" fillId="0" borderId="0" xfId="0" applyNumberFormat="1" applyFont="1"/>
    <xf numFmtId="49" fontId="20" fillId="0" borderId="0" xfId="0" applyNumberFormat="1" applyFont="1"/>
    <xf numFmtId="0" fontId="0" fillId="5" borderId="0" xfId="0" applyFill="1"/>
    <xf numFmtId="0" fontId="0" fillId="2" borderId="2" xfId="0" quotePrefix="1" applyFill="1" applyBorder="1"/>
    <xf numFmtId="14" fontId="0" fillId="2" borderId="0" xfId="0" applyNumberFormat="1" applyFill="1"/>
    <xf numFmtId="0" fontId="21" fillId="2" borderId="0" xfId="0" applyFont="1" applyFill="1" applyAlignment="1">
      <alignment vertical="center"/>
    </xf>
    <xf numFmtId="0" fontId="21" fillId="2" borderId="0" xfId="0" applyFont="1" applyFill="1" applyAlignment="1">
      <alignment horizontal="right" vertical="center"/>
    </xf>
    <xf numFmtId="0" fontId="11" fillId="2" borderId="0" xfId="0" applyFont="1" applyFill="1" applyAlignment="1">
      <alignment vertical="center"/>
    </xf>
    <xf numFmtId="14" fontId="11" fillId="2" borderId="0" xfId="0" applyNumberFormat="1" applyFont="1" applyFill="1" applyAlignment="1">
      <alignment horizontal="left" vertical="center"/>
    </xf>
    <xf numFmtId="0" fontId="20" fillId="0" borderId="0" xfId="0" applyFont="1" applyAlignment="1">
      <alignment horizontal="left"/>
    </xf>
    <xf numFmtId="0" fontId="0" fillId="3" borderId="0" xfId="0" applyFill="1"/>
    <xf numFmtId="0" fontId="20" fillId="0" borderId="0" xfId="0" quotePrefix="1" applyFont="1" applyAlignment="1">
      <alignment horizontal="left"/>
    </xf>
    <xf numFmtId="0" fontId="0" fillId="3" borderId="0" xfId="0" applyFill="1" applyAlignment="1">
      <alignment horizontal="center" vertical="center"/>
    </xf>
    <xf numFmtId="14" fontId="0" fillId="3" borderId="0" xfId="0" applyNumberFormat="1" applyFill="1" applyAlignment="1">
      <alignment horizontal="center" vertical="center"/>
    </xf>
    <xf numFmtId="0" fontId="10" fillId="0" borderId="0" xfId="0" applyFont="1"/>
    <xf numFmtId="0" fontId="9" fillId="0" borderId="0" xfId="0" applyFont="1"/>
    <xf numFmtId="0" fontId="8" fillId="0" borderId="0" xfId="0" applyFont="1"/>
    <xf numFmtId="0" fontId="7" fillId="0" borderId="0" xfId="0" applyFont="1"/>
    <xf numFmtId="0" fontId="7" fillId="0" borderId="0" xfId="0" applyFont="1" applyAlignment="1">
      <alignment horizontal="left"/>
    </xf>
    <xf numFmtId="0" fontId="23" fillId="0" borderId="0" xfId="0" applyFont="1" applyAlignment="1">
      <alignment horizontal="left" vertical="center"/>
    </xf>
    <xf numFmtId="0" fontId="24" fillId="0" borderId="0" xfId="0" applyFont="1" applyAlignment="1">
      <alignment horizontal="left" vertical="center"/>
    </xf>
    <xf numFmtId="14" fontId="24" fillId="0" borderId="0" xfId="0" applyNumberFormat="1" applyFont="1" applyAlignment="1">
      <alignment horizontal="left" vertical="center"/>
    </xf>
    <xf numFmtId="0" fontId="24" fillId="0" borderId="0" xfId="0" applyFont="1"/>
    <xf numFmtId="14" fontId="24" fillId="0" borderId="0" xfId="0" applyNumberFormat="1" applyFont="1"/>
    <xf numFmtId="49" fontId="6" fillId="0" borderId="0" xfId="0" applyNumberFormat="1" applyFont="1"/>
    <xf numFmtId="0" fontId="6" fillId="0" borderId="0" xfId="0" applyFont="1"/>
    <xf numFmtId="0" fontId="5" fillId="0" borderId="0" xfId="0" applyFont="1"/>
    <xf numFmtId="0" fontId="4" fillId="0" borderId="0" xfId="0" applyFont="1"/>
    <xf numFmtId="0" fontId="3" fillId="0" borderId="0" xfId="0" applyFont="1"/>
    <xf numFmtId="0" fontId="2" fillId="0" borderId="0" xfId="0" applyFont="1"/>
    <xf numFmtId="0" fontId="26" fillId="0" borderId="0" xfId="1"/>
    <xf numFmtId="0" fontId="1" fillId="0" borderId="0" xfId="0" applyFont="1"/>
    <xf numFmtId="0" fontId="12" fillId="2" borderId="1" xfId="0" applyFont="1" applyFill="1" applyBorder="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5" fillId="2" borderId="0" xfId="0" applyFont="1" applyFill="1" applyAlignment="1">
      <alignment horizontal="left" vertical="center" wrapText="1"/>
    </xf>
    <xf numFmtId="0" fontId="12" fillId="2" borderId="0" xfId="0" applyFont="1" applyFill="1" applyAlignment="1">
      <alignment horizontal="center" vertical="center"/>
    </xf>
    <xf numFmtId="0" fontId="19" fillId="2" borderId="0" xfId="0" applyFont="1" applyFill="1" applyAlignment="1">
      <alignment horizontal="center" vertical="center"/>
    </xf>
    <xf numFmtId="0" fontId="15" fillId="2" borderId="0" xfId="0" applyFont="1" applyFill="1" applyAlignment="1">
      <alignment horizontal="left"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22" fillId="2"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406400</xdr:colOff>
      <xdr:row>82</xdr:row>
      <xdr:rowOff>101600</xdr:rowOff>
    </xdr:from>
    <xdr:to>
      <xdr:col>5</xdr:col>
      <xdr:colOff>2724150</xdr:colOff>
      <xdr:row>150</xdr:row>
      <xdr:rowOff>133350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44625" y="16551275"/>
          <a:ext cx="9099550" cy="136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0"/>
            </a:spcAft>
          </a:pPr>
          <a:r>
            <a:rPr lang="en-US" sz="1300" b="1">
              <a:solidFill>
                <a:srgbClr val="000000"/>
              </a:solidFill>
              <a:effectLst/>
              <a:latin typeface="Arial" panose="020B0604020202020204" pitchFamily="34" charset="0"/>
              <a:ea typeface="Times New Roman"/>
              <a:cs typeface="Arial" panose="020B0604020202020204" pitchFamily="34" charset="0"/>
            </a:rPr>
            <a:t>INTRODUCTION</a:t>
          </a:r>
        </a:p>
        <a:p>
          <a:pPr marL="0" marR="0">
            <a:spcBef>
              <a:spcPts val="0"/>
            </a:spcBef>
            <a:spcAft>
              <a:spcPts val="0"/>
            </a:spcAft>
          </a:pPr>
          <a:endParaRPr lang="en-US" sz="1400" b="1">
            <a:solidFill>
              <a:srgbClr val="000000"/>
            </a:solidFill>
            <a:effectLst/>
            <a:latin typeface="+mn-lt"/>
            <a:ea typeface="Times New Roman"/>
            <a:cs typeface="Times New Roman"/>
          </a:endParaRPr>
        </a:p>
        <a:p>
          <a:pPr marL="0" marR="0">
            <a:spcBef>
              <a:spcPts val="0"/>
            </a:spcBef>
            <a:spcAft>
              <a:spcPts val="0"/>
            </a:spcAft>
          </a:pPr>
          <a:r>
            <a:rPr lang="en-US" sz="1300" b="1">
              <a:solidFill>
                <a:srgbClr val="000000"/>
              </a:solidFill>
              <a:effectLst/>
              <a:latin typeface="Arial" panose="020B0604020202020204" pitchFamily="34" charset="0"/>
              <a:ea typeface="Times New Roman"/>
              <a:cs typeface="Arial" panose="020B0604020202020204" pitchFamily="34" charset="0"/>
            </a:rPr>
            <a:t>What is PAVE?</a:t>
          </a:r>
          <a:endParaRPr lang="en-US" sz="1300">
            <a:effectLst/>
            <a:latin typeface="Arial" panose="020B0604020202020204" pitchFamily="34" charset="0"/>
            <a:ea typeface="Calibri"/>
            <a:cs typeface="Arial" panose="020B0604020202020204" pitchFamily="34" charset="0"/>
          </a:endParaRPr>
        </a:p>
        <a:p>
          <a:pPr marL="0" marR="0">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 </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The United States Postal service, in cooperation with the mailing industry, has developed a process of evaluating presort software known as Presort Accuracy Validation and Evaluation (PAVE) certification. The process is available only to software and hardware manufacturers who actually develop presort software or manufacture presorting equipment either for retail or for internal use. PAVE provides a common platform to measure the quality of presort products and determines their accuracy in sorting address files according to the requirements set forth in the </a:t>
          </a:r>
          <a:r>
            <a:rPr lang="en-US" sz="1300" i="1">
              <a:solidFill>
                <a:srgbClr val="000000"/>
              </a:solidFill>
              <a:effectLst/>
              <a:latin typeface="Arial" panose="020B0604020202020204" pitchFamily="34" charset="0"/>
              <a:ea typeface="Times New Roman"/>
              <a:cs typeface="Arial" panose="020B0604020202020204" pitchFamily="34" charset="0"/>
            </a:rPr>
            <a:t>Domestic Mail Manual</a:t>
          </a:r>
          <a:r>
            <a:rPr lang="en-US" sz="1300">
              <a:solidFill>
                <a:srgbClr val="000000"/>
              </a:solidFill>
              <a:effectLst/>
              <a:latin typeface="Arial" panose="020B0604020202020204" pitchFamily="34" charset="0"/>
              <a:ea typeface="Times New Roman"/>
              <a:cs typeface="Arial" panose="020B0604020202020204" pitchFamily="34" charset="0"/>
            </a:rPr>
            <a:t> (DMM). The purpose of PAVE is to improve the accuracy of presorted mailings, thereby improving the flow of your mail.</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 </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There are two levels of certification: Gold and Standard. Products that achieve Standard certification participate in an extensive manual review of all documentation. The </a:t>
          </a:r>
          <a:r>
            <a:rPr lang="en-US" sz="1300" i="1">
              <a:solidFill>
                <a:srgbClr val="000000"/>
              </a:solidFill>
              <a:effectLst/>
              <a:latin typeface="Arial" panose="020B0604020202020204" pitchFamily="34" charset="0"/>
              <a:ea typeface="Times New Roman"/>
              <a:cs typeface="Arial" panose="020B0604020202020204" pitchFamily="34" charset="0"/>
            </a:rPr>
            <a:t>USPS Qualification Report</a:t>
          </a:r>
          <a:r>
            <a:rPr lang="en-US" sz="1300">
              <a:solidFill>
                <a:srgbClr val="000000"/>
              </a:solidFill>
              <a:effectLst/>
              <a:latin typeface="Arial" panose="020B0604020202020204" pitchFamily="34" charset="0"/>
              <a:ea typeface="Times New Roman"/>
              <a:cs typeface="Arial" panose="020B0604020202020204" pitchFamily="34" charset="0"/>
            </a:rPr>
            <a:t>, PS forms, barcoded tray and sack tags, and other user documentation are analyzed for compliance with DMM regulations. Products that achieve Gold certification participate in the same extensive manual review of documentation but are also electronically analyzed. Electronic evaluation allows for in-depth examination for each piece to the test mailing to ensure compliance, particularly with sequencing routines, optional endorsement lines, numeric translations for barcoded container tags, and other elements of a mailing that are not easily inspected via the manual process.</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 </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For testing purposes, PAVE supplies software developers with address files that include all necessary information pertaining to each address. The PAVE certification process verifies only the sort accuracy of the software. It does not verify addressing information or the assignment of addressing components. Through the testing process, addressing components such as, In-County eligibility, ZIP+4, and eLOT are provided to the developer. While some presort products can and do provide this information as a value added service, many presort programs rely upon the end user to furnish accurate address components. PAVE does not verify where or how software companies acquire the aforementioned information, it is the ultimate responsibility of the mailer to verify that the address information is correct. Incorrect components could affect the proper outcome of the presort and the mailer could be subject to additional postage fees.</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 </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The PAVE Certified Products List contains products that have passed the rigorous testing procedures of the PAVE program. The list is organized alphabetically by company name. Each product's listing includes sales contact information and indicates the certified presort categories, presort-related options supported, hardware, software platforms, and price range. Please keep in mind that the product information is for quick reference purposes only; contact the developer directly for specifics concerning their product.</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 </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Each product provides the required </a:t>
          </a:r>
          <a:r>
            <a:rPr lang="en-US" sz="1300" i="1">
              <a:solidFill>
                <a:srgbClr val="000000"/>
              </a:solidFill>
              <a:effectLst/>
              <a:latin typeface="Arial" panose="020B0604020202020204" pitchFamily="34" charset="0"/>
              <a:ea typeface="Times New Roman"/>
              <a:cs typeface="Arial" panose="020B0604020202020204" pitchFamily="34" charset="0"/>
            </a:rPr>
            <a:t>USPS Qualification Report</a:t>
          </a:r>
          <a:r>
            <a:rPr lang="en-US" sz="1300">
              <a:solidFill>
                <a:srgbClr val="000000"/>
              </a:solidFill>
              <a:effectLst/>
              <a:latin typeface="Arial" panose="020B0604020202020204" pitchFamily="34" charset="0"/>
              <a:ea typeface="Times New Roman"/>
              <a:cs typeface="Arial" panose="020B0604020202020204" pitchFamily="34" charset="0"/>
            </a:rPr>
            <a:t> (standardized documentation) needed for mailing under the Classification Reform requirements effective July 1, 1996. Some products also provide postage statement facsimiles, barcoded tray/sack tags, and additional documentation for the mailer's use. These options and others are indicated in the "Options Supported" section for each product listing.</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effectLst/>
              <a:latin typeface="Arial" panose="020B0604020202020204" pitchFamily="34" charset="0"/>
              <a:ea typeface="Times New Roman"/>
              <a:cs typeface="Arial" panose="020B0604020202020204" pitchFamily="34" charset="0"/>
            </a:rPr>
            <a:t> </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br>
            <a:rPr lang="en-US" sz="1300">
              <a:effectLst/>
              <a:latin typeface="Arial" panose="020B0604020202020204" pitchFamily="34" charset="0"/>
              <a:ea typeface="Calibri"/>
              <a:cs typeface="Arial" panose="020B0604020202020204" pitchFamily="34" charset="0"/>
            </a:rPr>
          </a:br>
          <a:r>
            <a:rPr lang="en-US" sz="1300">
              <a:effectLst/>
              <a:latin typeface="Arial" panose="020B0604020202020204" pitchFamily="34" charset="0"/>
              <a:ea typeface="Calibri"/>
              <a:cs typeface="Arial" panose="020B0604020202020204" pitchFamily="34" charset="0"/>
            </a:rPr>
            <a:t> </a:t>
          </a:r>
        </a:p>
        <a:p>
          <a:pPr marL="0" marR="0" algn="just">
            <a:spcBef>
              <a:spcPts val="0"/>
            </a:spcBef>
            <a:spcAft>
              <a:spcPts val="0"/>
            </a:spcAft>
          </a:pPr>
          <a:r>
            <a:rPr lang="en-US" sz="1300" b="1">
              <a:solidFill>
                <a:srgbClr val="000000"/>
              </a:solidFill>
              <a:effectLst/>
              <a:latin typeface="Arial" panose="020B0604020202020204" pitchFamily="34" charset="0"/>
              <a:ea typeface="Times New Roman"/>
              <a:cs typeface="Arial" panose="020B0604020202020204" pitchFamily="34" charset="0"/>
            </a:rPr>
            <a:t>Developer Categories</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 </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b="1" u="sng">
              <a:solidFill>
                <a:srgbClr val="000000"/>
              </a:solidFill>
              <a:effectLst/>
              <a:latin typeface="Arial" panose="020B0604020202020204" pitchFamily="34" charset="0"/>
              <a:ea typeface="Times New Roman"/>
              <a:cs typeface="Arial" panose="020B0604020202020204" pitchFamily="34" charset="0"/>
            </a:rPr>
            <a:t>Software Developers for Retail</a:t>
          </a:r>
          <a:r>
            <a:rPr lang="en-US" sz="1300">
              <a:solidFill>
                <a:srgbClr val="000000"/>
              </a:solidFill>
              <a:effectLst/>
              <a:latin typeface="Arial" panose="020B0604020202020204" pitchFamily="34" charset="0"/>
              <a:ea typeface="Times New Roman"/>
              <a:cs typeface="Arial" panose="020B0604020202020204" pitchFamily="34" charset="0"/>
            </a:rPr>
            <a:t> Companies whose products have successfully completed the PAVE certification process and are developed for use/purchase by the general mailing public.</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 </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b="1" u="sng">
              <a:solidFill>
                <a:srgbClr val="000000"/>
              </a:solidFill>
              <a:effectLst/>
              <a:latin typeface="Arial" panose="020B0604020202020204" pitchFamily="34" charset="0"/>
              <a:ea typeface="Times New Roman"/>
              <a:cs typeface="Arial" panose="020B0604020202020204" pitchFamily="34" charset="0"/>
            </a:rPr>
            <a:t>Service Bureau/Provider</a:t>
          </a:r>
          <a:r>
            <a:rPr lang="en-US" sz="1300">
              <a:solidFill>
                <a:srgbClr val="000000"/>
              </a:solidFill>
              <a:effectLst/>
              <a:latin typeface="Arial" panose="020B0604020202020204" pitchFamily="34" charset="0"/>
              <a:ea typeface="Times New Roman"/>
              <a:cs typeface="Arial" panose="020B0604020202020204" pitchFamily="34" charset="0"/>
            </a:rPr>
            <a:t> Companies that have successfully completed the PAVE certification process and provide presorting services for mailers who do not have their own presorting software.</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 </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b="1" u="sng">
              <a:solidFill>
                <a:srgbClr val="000000"/>
              </a:solidFill>
              <a:effectLst/>
              <a:latin typeface="Arial" panose="020B0604020202020204" pitchFamily="34" charset="0"/>
              <a:ea typeface="Times New Roman"/>
              <a:cs typeface="Arial" panose="020B0604020202020204" pitchFamily="34" charset="0"/>
            </a:rPr>
            <a:t>In-House/Proprietary Use</a:t>
          </a:r>
          <a:r>
            <a:rPr lang="en-US" sz="1300">
              <a:solidFill>
                <a:srgbClr val="000000"/>
              </a:solidFill>
              <a:effectLst/>
              <a:latin typeface="Arial" panose="020B0604020202020204" pitchFamily="34" charset="0"/>
              <a:ea typeface="Times New Roman"/>
              <a:cs typeface="Arial" panose="020B0604020202020204" pitchFamily="34" charset="0"/>
            </a:rPr>
            <a:t> Companies that have successfully completed the PAVE certification process and presort their own mailings.</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 </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b="1" u="sng">
              <a:solidFill>
                <a:srgbClr val="000000"/>
              </a:solidFill>
              <a:effectLst/>
              <a:latin typeface="Arial" panose="020B0604020202020204" pitchFamily="34" charset="0"/>
              <a:ea typeface="Times New Roman"/>
              <a:cs typeface="Arial" panose="020B0604020202020204" pitchFamily="34" charset="0"/>
            </a:rPr>
            <a:t>Postage Statement Facsimile Software Developers</a:t>
          </a:r>
          <a:r>
            <a:rPr lang="en-US" sz="1300">
              <a:solidFill>
                <a:srgbClr val="000000"/>
              </a:solidFill>
              <a:effectLst/>
              <a:latin typeface="Arial" panose="020B0604020202020204" pitchFamily="34" charset="0"/>
              <a:ea typeface="Times New Roman"/>
              <a:cs typeface="Arial" panose="020B0604020202020204" pitchFamily="34" charset="0"/>
            </a:rPr>
            <a:t> Companies that have successfully completed USPS-approved postage statement facsimiles that are developed for use/purchase by the general mailing public. These products do not perform the presorting function but properly calculate rates and postage totals for each PS form listed.</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 </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 </a:t>
          </a:r>
          <a:endParaRPr lang="en-US" sz="1300">
            <a:effectLst/>
            <a:latin typeface="Arial" panose="020B0604020202020204" pitchFamily="34" charset="0"/>
            <a:ea typeface="Calibri"/>
            <a:cs typeface="Arial" panose="020B0604020202020204" pitchFamily="34" charset="0"/>
          </a:endParaRPr>
        </a:p>
        <a:p>
          <a:pPr marL="0" marR="0" algn="ctr">
            <a:spcBef>
              <a:spcPts val="0"/>
            </a:spcBef>
            <a:spcAft>
              <a:spcPts val="0"/>
            </a:spcAft>
          </a:pPr>
          <a:r>
            <a:rPr lang="en-US" sz="1300" b="1">
              <a:solidFill>
                <a:srgbClr val="000000"/>
              </a:solidFill>
              <a:effectLst/>
              <a:latin typeface="Arial" panose="020B0604020202020204" pitchFamily="34" charset="0"/>
              <a:ea typeface="Times New Roman"/>
              <a:cs typeface="Arial" panose="020B0604020202020204" pitchFamily="34" charset="0"/>
            </a:rPr>
            <a:t>****Special Note****</a:t>
          </a:r>
          <a:endParaRPr lang="en-US" sz="1300">
            <a:effectLst/>
            <a:latin typeface="Arial" panose="020B0604020202020204" pitchFamily="34" charset="0"/>
            <a:ea typeface="Calibri"/>
            <a:cs typeface="Arial" panose="020B0604020202020204" pitchFamily="34" charset="0"/>
          </a:endParaRPr>
        </a:p>
        <a:p>
          <a:pPr marL="0" marR="0" algn="just">
            <a:spcBef>
              <a:spcPts val="0"/>
            </a:spcBef>
            <a:spcAft>
              <a:spcPts val="0"/>
            </a:spcAft>
          </a:pPr>
          <a:r>
            <a:rPr lang="en-US" sz="1300">
              <a:solidFill>
                <a:srgbClr val="000000"/>
              </a:solidFill>
              <a:effectLst/>
              <a:latin typeface="Arial" panose="020B0604020202020204" pitchFamily="34" charset="0"/>
              <a:ea typeface="Times New Roman"/>
              <a:cs typeface="Arial" panose="020B0604020202020204" pitchFamily="34" charset="0"/>
            </a:rPr>
            <a:t>Information not applicable or furnished by the developer at the time of certification will be shown without a checkmark. Although this program evaluates and validates presort products manufactured by the developers, due to human error in mailpiece generation, PAVE </a:t>
          </a:r>
          <a:r>
            <a:rPr lang="en-US" sz="1300" i="1">
              <a:solidFill>
                <a:srgbClr val="000000"/>
              </a:solidFill>
              <a:effectLst/>
              <a:latin typeface="Arial" panose="020B0604020202020204" pitchFamily="34" charset="0"/>
              <a:ea typeface="Times New Roman"/>
              <a:cs typeface="Arial" panose="020B0604020202020204" pitchFamily="34" charset="0"/>
            </a:rPr>
            <a:t>does not guarantee</a:t>
          </a:r>
          <a:r>
            <a:rPr lang="en-US" sz="1300">
              <a:solidFill>
                <a:srgbClr val="000000"/>
              </a:solidFill>
              <a:effectLst/>
              <a:latin typeface="Arial" panose="020B0604020202020204" pitchFamily="34" charset="0"/>
              <a:ea typeface="Times New Roman"/>
              <a:cs typeface="Arial" panose="020B0604020202020204" pitchFamily="34" charset="0"/>
            </a:rPr>
            <a:t> acceptance of customer mail prepared by PAVE-certified hardware/software. However, PAVE does provide national approval of computer-generated facsimiles of Postal Service postage statements, standardized documentation, and tray/sack tags.</a:t>
          </a:r>
          <a:endParaRPr lang="en-US" sz="1300">
            <a:effectLst/>
            <a:latin typeface="Arial" panose="020B0604020202020204" pitchFamily="34" charset="0"/>
            <a:ea typeface="Calibri"/>
            <a:cs typeface="Arial" panose="020B0604020202020204" pitchFamily="34" charset="0"/>
          </a:endParaRPr>
        </a:p>
      </xdr:txBody>
    </xdr:sp>
    <xdr:clientData/>
  </xdr:twoCellAnchor>
  <xdr:twoCellAnchor>
    <xdr:from>
      <xdr:col>2</xdr:col>
      <xdr:colOff>304799</xdr:colOff>
      <xdr:row>4</xdr:row>
      <xdr:rowOff>190499</xdr:rowOff>
    </xdr:from>
    <xdr:to>
      <xdr:col>5</xdr:col>
      <xdr:colOff>3057525</xdr:colOff>
      <xdr:row>77</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43024" y="1028699"/>
          <a:ext cx="9534526" cy="13954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l" defTabSz="274320"/>
          <a:r>
            <a:rPr lang="en-US" sz="1200" b="1">
              <a:latin typeface="Arial" panose="020B0604020202020204" pitchFamily="34" charset="0"/>
              <a:cs typeface="Arial" panose="020B0604020202020204" pitchFamily="34" charset="0"/>
            </a:rPr>
            <a:t>INTRODUCTION																												2		</a:t>
          </a:r>
          <a:r>
            <a:rPr lang="en-US" sz="1000" b="1">
              <a:latin typeface="Arial" panose="020B0604020202020204" pitchFamily="34" charset="0"/>
              <a:cs typeface="Arial" panose="020B0604020202020204" pitchFamily="34" charset="0"/>
            </a:rPr>
            <a:t>											</a:t>
          </a:r>
        </a:p>
        <a:p>
          <a:pPr lvl="0" algn="l" defTabSz="274320">
            <a:tabLst/>
          </a:pPr>
          <a:r>
            <a:rPr lang="en-US" sz="1200" b="1">
              <a:latin typeface="Arial" panose="020B0604020202020204" pitchFamily="34" charset="0"/>
              <a:cs typeface="Arial" panose="020B0604020202020204" pitchFamily="34" charset="0"/>
            </a:rPr>
            <a:t>Company Name:</a:t>
          </a:r>
          <a:r>
            <a:rPr lang="en-US" sz="1200" b="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Product Name:</a:t>
          </a:r>
          <a:r>
            <a:rPr lang="en-US" sz="1200" b="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Version:	Type:	Expires:	Page:</a:t>
          </a:r>
        </a:p>
        <a:p>
          <a:pPr algn="l" defTabSz="274320">
            <a:tabLst/>
          </a:pPr>
          <a:endParaRPr lang="en-US" sz="1200" b="0">
            <a:latin typeface="Arial" panose="020B0604020202020204" pitchFamily="34" charset="0"/>
            <a:cs typeface="Arial" panose="020B0604020202020204" pitchFamily="34" charset="0"/>
          </a:endParaRPr>
        </a:p>
        <a:p>
          <a:pPr algn="l" defTabSz="274320">
            <a:spcAft>
              <a:spcPts val="600"/>
            </a:spcAft>
            <a:tabLst/>
          </a:pPr>
          <a:r>
            <a:rPr lang="en-US" sz="1200" b="0">
              <a:latin typeface="Arial" panose="020B0604020202020204" pitchFamily="34" charset="0"/>
              <a:cs typeface="Arial" panose="020B0604020202020204" pitchFamily="34" charset="0"/>
            </a:rPr>
            <a:t>ACCUZIP INC.							ACCUZIP DIRECT MAIL RESTFUL API					5.11		Gold	1/21/2025	3</a:t>
          </a:r>
        </a:p>
        <a:p>
          <a:pPr defTabSz="274320">
            <a:spcAft>
              <a:spcPts val="600"/>
            </a:spcAft>
            <a:tabLst/>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ACCUZIP INC.							ACCUZIP FOR EFI DIGITAL STOREFRONT			5.11		Gold	1/21/2025	4</a:t>
          </a:r>
          <a:endParaRPr lang="en-US" sz="1200" b="0" i="0" u="none" strike="noStrike">
            <a:solidFill>
              <a:srgbClr val="000000"/>
            </a:solidFill>
            <a:effectLst/>
            <a:latin typeface="Arial"/>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ACCUZIP INC.							ACCUZIP FOR ENFOCUS SWITCH						5.11		Gold	1/21/2025	5</a:t>
          </a:r>
          <a:endParaRPr kumimoji="0" lang="en-US" sz="1200" b="0" i="0" u="none" strike="noStrike" kern="0" cap="none" spc="0" normalizeH="0" baseline="0" noProof="0">
            <a:ln>
              <a:noFill/>
            </a:ln>
            <a:solidFill>
              <a:srgbClr val="000000"/>
            </a:solidFill>
            <a:effectLst/>
            <a:uLnTx/>
            <a:uFillTx/>
            <a:latin typeface="Arial"/>
            <a:ea typeface="+mn-ea"/>
            <a:cs typeface="+mn-cs"/>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ACCUZIP INC.							ACCUZIP FOR XMPIE WEB-TO-PRINT					5.11		Gold	1/21/2025	6</a:t>
          </a:r>
          <a:endParaRPr kumimoji="0" lang="en-US" sz="1200" b="0" i="0" u="none" strike="noStrike" kern="0" cap="none" spc="0" normalizeH="0" baseline="0" noProof="0">
            <a:ln>
              <a:noFill/>
            </a:ln>
            <a:solidFill>
              <a:srgbClr val="000000"/>
            </a:solidFill>
            <a:effectLst/>
            <a:uLnTx/>
            <a:uFillTx/>
            <a:latin typeface="Arial"/>
            <a:ea typeface="+mn-ea"/>
            <a:cs typeface="+mn-cs"/>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ACCUZIP INC.							ACCUZIP6 BUSINESS									5.11		Gold	1/21/2025	7</a:t>
          </a:r>
          <a:endParaRPr kumimoji="0" lang="en-US" sz="1200" b="0" i="0" u="none" strike="noStrike" kern="0" cap="none" spc="0" normalizeH="0" baseline="0" noProof="0">
            <a:ln>
              <a:noFill/>
            </a:ln>
            <a:solidFill>
              <a:srgbClr val="000000"/>
            </a:solidFill>
            <a:effectLst/>
            <a:uLnTx/>
            <a:uFillTx/>
            <a:latin typeface="Arial"/>
            <a:ea typeface="+mn-ea"/>
            <a:cs typeface="+mn-cs"/>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ACCUZIP INC.							ACCUZIP6 FULL-SERVICE								5.11		Gold	1/21/2025	8</a:t>
          </a:r>
          <a:endParaRPr kumimoji="0" lang="en-US" sz="1200" b="0" i="0" u="none" strike="noStrike" kern="0" cap="none" spc="0" normalizeH="0" baseline="0" noProof="0">
            <a:ln>
              <a:noFill/>
            </a:ln>
            <a:solidFill>
              <a:srgbClr val="000000"/>
            </a:solidFill>
            <a:effectLst/>
            <a:uLnTx/>
            <a:uFillTx/>
            <a:latin typeface="Arial"/>
            <a:ea typeface="+mn-ea"/>
            <a:cs typeface="+mn-cs"/>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ACCUZIP INC.							ACCUZIP6 LITE										5.11		Gold	1/21/2025	9</a:t>
          </a:r>
          <a:endParaRPr kumimoji="0" lang="en-US" sz="1200" b="0" i="0" u="none" strike="noStrike" kern="0" cap="none" spc="0" normalizeH="0" baseline="0" noProof="0">
            <a:ln>
              <a:noFill/>
            </a:ln>
            <a:solidFill>
              <a:srgbClr val="000000"/>
            </a:solidFill>
            <a:effectLst/>
            <a:uLnTx/>
            <a:uFillTx/>
            <a:latin typeface="Arial"/>
            <a:ea typeface="+mn-ea"/>
            <a:cs typeface="+mn-cs"/>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ACCUZIP INC.							ACCUZIP6 PROFESSIONAL							5.11		Gold	1/21/2025	10</a:t>
          </a:r>
          <a:endParaRPr kumimoji="0" lang="en-US" sz="1200" b="0" i="0" u="none" strike="noStrike" kern="0" cap="none" spc="0" normalizeH="0" baseline="0" noProof="0">
            <a:ln>
              <a:noFill/>
            </a:ln>
            <a:solidFill>
              <a:srgbClr val="000000"/>
            </a:solidFill>
            <a:effectLst/>
            <a:uLnTx/>
            <a:uFillTx/>
            <a:latin typeface="Arial"/>
            <a:ea typeface="+mn-ea"/>
            <a:cs typeface="+mn-cs"/>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ACCUZIP INC.							ACCUZIP6 PUBLICATION								5.11		Gold	1/21/2025	11</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ACCUZIP INC.							ACCUZIP6 SOHO										5.11		Gold	1/21/2025	12</a:t>
          </a:r>
          <a:endParaRPr kumimoji="0" lang="en-US" sz="1200" b="0" i="0" u="none" strike="noStrike" kern="0" cap="none" spc="0" normalizeH="0" baseline="0" noProof="0">
            <a:ln>
              <a:noFill/>
            </a:ln>
            <a:solidFill>
              <a:srgbClr val="000000"/>
            </a:solidFill>
            <a:effectLst/>
            <a:uLnTx/>
            <a:uFillTx/>
            <a:latin typeface="Arial"/>
            <a:ea typeface="+mn-ea"/>
            <a:cs typeface="+mn-cs"/>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ACCUZIP INC.							ACCUZIP6 STANDARD									5.11		Gold	1/21/2025	13</a:t>
          </a:r>
          <a:endParaRPr kumimoji="0" lang="en-US" sz="1200" b="0" i="0" u="none" strike="noStrike" kern="0" cap="none" spc="0" normalizeH="0" baseline="0" noProof="0">
            <a:ln>
              <a:noFill/>
            </a:ln>
            <a:solidFill>
              <a:srgbClr val="000000"/>
            </a:solidFill>
            <a:effectLst/>
            <a:uLnTx/>
            <a:uFillTx/>
            <a:latin typeface="Arial"/>
            <a:ea typeface="+mn-ea"/>
            <a:cs typeface="+mn-cs"/>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ACCUZIP INC.							ACCUZIP6 TRANSACTION EDITION					5.11		Gold	1/21/2025	14</a:t>
          </a:r>
          <a:endParaRPr kumimoji="0" lang="en-US" sz="1200" b="0" i="0" u="none" strike="noStrike" kern="0" cap="none" spc="0" normalizeH="0" baseline="0" noProof="0">
            <a:ln>
              <a:noFill/>
            </a:ln>
            <a:solidFill>
              <a:srgbClr val="000000"/>
            </a:solidFill>
            <a:effectLst/>
            <a:uLnTx/>
            <a:uFillTx/>
            <a:latin typeface="Arial"/>
            <a:ea typeface="+mn-ea"/>
            <a:cs typeface="+mn-cs"/>
          </a:endParaRPr>
        </a:p>
        <a:p>
          <a:pPr defTabSz="274320">
            <a:spcAft>
              <a:spcPts val="600"/>
            </a:spcAft>
            <a:tabLst/>
          </a:pPr>
          <a:r>
            <a:rPr lang="en-US" sz="1200" b="0" i="0" u="none" strike="noStrike">
              <a:solidFill>
                <a:srgbClr val="000000"/>
              </a:solidFill>
              <a:effectLst/>
              <a:latin typeface="Arial"/>
            </a:rPr>
            <a:t>ANCHOR SOFTWARE, LLC			MAXPRESORT OS										3.3			Gold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	15</a:t>
          </a:r>
          <a:endParaRPr lang="en-US" sz="1200" b="0">
            <a:latin typeface="Arial" panose="020B0604020202020204" pitchFamily="34" charset="0"/>
            <a:cs typeface="Arial" panose="020B0604020202020204" pitchFamily="34" charset="0"/>
          </a:endParaRPr>
        </a:p>
        <a:p>
          <a:pPr marL="0" marR="0" lvl="0" indent="0" defTabSz="274320" eaLnBrk="1" fontAlgn="auto" latinLnBrk="0" hangingPunct="1">
            <a:lnSpc>
              <a:spcPct val="100000"/>
            </a:lnSpc>
            <a:spcBef>
              <a:spcPts val="0"/>
            </a:spcBef>
            <a:spcAft>
              <a:spcPts val="600"/>
            </a:spcAft>
            <a:buClrTx/>
            <a:buSzTx/>
            <a:buFontTx/>
            <a:buNone/>
            <a:tabLst/>
            <a:defRPr/>
          </a:pPr>
          <a:r>
            <a:rPr lang="en-US" sz="1200" b="0" i="0" u="none" strike="noStrike">
              <a:solidFill>
                <a:srgbClr val="000000"/>
              </a:solidFill>
              <a:effectLst/>
              <a:latin typeface="Arial"/>
            </a:rPr>
            <a:t>BCC SOFTWARE, LLC					BCC MAIL MANAGER									4.01		Gold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kumimoji="0" lang="en-US" sz="1200" b="0" i="0" u="none" strike="noStrike" kern="0" cap="none" spc="0" normalizeH="0" baseline="0" noProof="0">
              <a:ln>
                <a:noFill/>
              </a:ln>
              <a:solidFill>
                <a:srgbClr val="000000"/>
              </a:solidFill>
              <a:effectLst/>
              <a:uLnTx/>
              <a:uFillTx/>
              <a:latin typeface="Arial"/>
              <a:ea typeface="+mn-ea"/>
              <a:cs typeface="+mn-cs"/>
            </a:rPr>
            <a:t>	17</a:t>
          </a:r>
          <a:r>
            <a:rPr kumimoji="0" lang="en-US" sz="1200" b="0" i="0" u="none" strike="noStrike" kern="0" cap="none" spc="0" normalizeH="0" baseline="0" noProof="0">
              <a:ln>
                <a:noFill/>
              </a:ln>
              <a:solidFill>
                <a:prstClr val="black"/>
              </a:solidFill>
              <a:effectLst/>
              <a:uLnTx/>
              <a:uFillTx/>
              <a:latin typeface="+mn-lt"/>
              <a:ea typeface="+mn-ea"/>
              <a:cs typeface="+mn-cs"/>
            </a:rPr>
            <a:t> </a:t>
          </a:r>
          <a:endParaRPr kumimoji="0" lang="en-US"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rgbClr val="000000"/>
              </a:solidFill>
              <a:effectLst/>
              <a:uLnTx/>
              <a:uFillTx/>
              <a:latin typeface="Arial"/>
              <a:ea typeface="+mn-ea"/>
              <a:cs typeface="+mn-cs"/>
            </a:rPr>
            <a:t>BCC SOFTWARE, LLC					BCC MAIL MANAGER FULL SERVICE					4.01		Gold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kumimoji="0" lang="en-US" sz="1200" b="0" i="0" u="none" strike="noStrike" kern="0" cap="none" spc="0" normalizeH="0" baseline="0" noProof="0">
              <a:ln>
                <a:noFill/>
              </a:ln>
              <a:solidFill>
                <a:srgbClr val="000000"/>
              </a:solidFill>
              <a:effectLst/>
              <a:uLnTx/>
              <a:uFillTx/>
              <a:latin typeface="Arial"/>
              <a:ea typeface="+mn-ea"/>
              <a:cs typeface="+mn-cs"/>
            </a:rPr>
            <a:t>	18</a:t>
          </a:r>
          <a:endParaRPr kumimoji="0" lang="en-US"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rgbClr val="000000"/>
              </a:solidFill>
              <a:effectLst/>
              <a:uLnTx/>
              <a:uFillTx/>
              <a:latin typeface="Arial"/>
              <a:ea typeface="+mn-ea"/>
              <a:cs typeface="+mn-cs"/>
            </a:rPr>
            <a:t>BCC SOFTWARE, LLC					BCC MAIL MANAGER LE								4.01		Gold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kumimoji="0" lang="en-US" sz="1200" b="0" i="0" u="none" strike="noStrike" kern="0" cap="none" spc="0" normalizeH="0" baseline="0" noProof="0">
              <a:ln>
                <a:noFill/>
              </a:ln>
              <a:solidFill>
                <a:srgbClr val="000000"/>
              </a:solidFill>
              <a:effectLst/>
              <a:uLnTx/>
              <a:uFillTx/>
              <a:latin typeface="Arial"/>
              <a:ea typeface="+mn-ea"/>
              <a:cs typeface="+mn-cs"/>
            </a:rPr>
            <a:t>	19</a:t>
          </a:r>
          <a:endParaRPr kumimoji="0" lang="en-US"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rgbClr val="000000"/>
              </a:solidFill>
              <a:effectLst/>
              <a:uLnTx/>
              <a:uFillTx/>
              <a:latin typeface="Arial"/>
              <a:ea typeface="+mn-ea"/>
              <a:cs typeface="+mn-cs"/>
            </a:rPr>
            <a:t>BCC SOFTWARE, LLC					cQUENCER STANDARD MAIL							4.</a:t>
          </a:r>
          <a:r>
            <a:rPr kumimoji="0" lang="en-US" sz="1200" b="0" i="0" u="none" strike="noStrike" kern="0" cap="none" spc="0" normalizeH="0" baseline="0" noProof="0">
              <a:ln>
                <a:noFill/>
              </a:ln>
              <a:solidFill>
                <a:sysClr val="windowText" lastClr="000000"/>
              </a:solidFill>
              <a:effectLst/>
              <a:uLnTx/>
              <a:uFillTx/>
              <a:latin typeface="Arial"/>
              <a:ea typeface="+mn-ea"/>
              <a:cs typeface="+mn-cs"/>
            </a:rPr>
            <a:t>20</a:t>
          </a:r>
          <a:r>
            <a:rPr kumimoji="0" lang="en-US" sz="1200" b="0" i="0" u="none" strike="noStrike" kern="0" cap="none" spc="0" normalizeH="0" baseline="0" noProof="0">
              <a:ln>
                <a:noFill/>
              </a:ln>
              <a:solidFill>
                <a:srgbClr val="000000"/>
              </a:solidFill>
              <a:effectLst/>
              <a:uLnTx/>
              <a:uFillTx/>
              <a:latin typeface="Arial"/>
              <a:ea typeface="+mn-ea"/>
              <a:cs typeface="+mn-cs"/>
            </a:rPr>
            <a:t>		Gold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kumimoji="0" lang="en-US" sz="1200" b="0" i="0" u="none" strike="noStrike" kern="0" cap="none" spc="0" normalizeH="0" baseline="0" noProof="0">
              <a:ln>
                <a:noFill/>
              </a:ln>
              <a:solidFill>
                <a:srgbClr val="000000"/>
              </a:solidFill>
              <a:effectLst/>
              <a:uLnTx/>
              <a:uFillTx/>
              <a:latin typeface="Arial"/>
              <a:ea typeface="+mn-ea"/>
              <a:cs typeface="+mn-cs"/>
            </a:rPr>
            <a:t>	20</a:t>
          </a:r>
          <a:r>
            <a:rPr kumimoji="0" lang="en-US" sz="1200" b="0" i="0" u="none" strike="noStrike" kern="0" cap="none" spc="0" normalizeH="0" baseline="0" noProof="0">
              <a:ln>
                <a:noFill/>
              </a:ln>
              <a:solidFill>
                <a:prstClr val="black"/>
              </a:solidFill>
              <a:effectLst/>
              <a:uLnTx/>
              <a:uFillTx/>
              <a:latin typeface="+mn-lt"/>
              <a:ea typeface="+mn-ea"/>
              <a:cs typeface="+mn-cs"/>
            </a:rPr>
            <a:t> </a:t>
          </a:r>
          <a:endParaRPr kumimoji="0" lang="en-US"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rgbClr val="000000"/>
              </a:solidFill>
              <a:effectLst/>
              <a:uLnTx/>
              <a:uFillTx/>
              <a:latin typeface="Arial"/>
              <a:ea typeface="+mn-ea"/>
              <a:cs typeface="+mn-cs"/>
            </a:rPr>
            <a:t>BCC SOFTWARE, LLC					INTEGRATEC API PLATFORM							4.01		Gold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kumimoji="0" lang="en-US" sz="1200" b="0" i="0" u="none" strike="noStrike" kern="0" cap="none" spc="0" normalizeH="0" baseline="0" noProof="0">
              <a:ln>
                <a:noFill/>
              </a:ln>
              <a:solidFill>
                <a:srgbClr val="000000"/>
              </a:solidFill>
              <a:effectLst/>
              <a:uLnTx/>
              <a:uFillTx/>
              <a:latin typeface="Arial"/>
              <a:ea typeface="+mn-ea"/>
              <a:cs typeface="+mn-cs"/>
            </a:rPr>
            <a:t>	21</a:t>
          </a:r>
          <a:r>
            <a:rPr kumimoji="0" lang="en-US" sz="1200" b="0" i="0" u="none" strike="noStrike" kern="0" cap="none" spc="0" normalizeH="0" baseline="0" noProof="0">
              <a:ln>
                <a:noFill/>
              </a:ln>
              <a:solidFill>
                <a:prstClr val="black"/>
              </a:solidFill>
              <a:effectLst/>
              <a:uLnTx/>
              <a:uFillTx/>
              <a:latin typeface="+mn-lt"/>
              <a:ea typeface="+mn-ea"/>
              <a:cs typeface="+mn-cs"/>
            </a:rPr>
            <a:t> </a:t>
          </a:r>
          <a:endParaRPr kumimoji="0" lang="en-US"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rgbClr val="000000"/>
              </a:solidFill>
              <a:effectLst/>
              <a:uLnTx/>
              <a:uFillTx/>
              <a:latin typeface="Arial"/>
              <a:ea typeface="+mn-ea"/>
              <a:cs typeface="+mn-cs"/>
            </a:rPr>
            <a:t>BCC SOFTWARE, LLC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BULK MAILER BUSINESS								6.01		</a:t>
          </a:r>
          <a:r>
            <a:rPr kumimoji="0" lang="en-US" sz="1200" b="0" i="0" u="none" strike="noStrike" kern="0" cap="none" spc="0" normalizeH="0" baseline="0" noProof="0">
              <a:ln>
                <a:noFill/>
              </a:ln>
              <a:solidFill>
                <a:srgbClr val="000000"/>
              </a:solidFill>
              <a:effectLst/>
              <a:uLnTx/>
              <a:uFillTx/>
              <a:latin typeface="Arial"/>
              <a:ea typeface="+mn-ea"/>
              <a:cs typeface="+mn-cs"/>
            </a:rPr>
            <a:t>Gold</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1/21/2025</a:t>
          </a:r>
          <a:r>
            <a:rPr kumimoji="0" lang="en-US" sz="1200" b="0" i="0" u="none" strike="noStrike" kern="0" cap="none" spc="0" normalizeH="0" baseline="0" noProof="0">
              <a:ln>
                <a:noFill/>
              </a:ln>
              <a:solidFill>
                <a:srgbClr val="000000"/>
              </a:solidFill>
              <a:effectLst/>
              <a:uLnTx/>
              <a:uFillTx/>
              <a:latin typeface="Arial"/>
              <a:ea typeface="+mn-ea"/>
              <a:cs typeface="+mn-cs"/>
            </a:rPr>
            <a:t>	22</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rgbClr val="000000"/>
              </a:solidFill>
              <a:effectLst/>
              <a:uLnTx/>
              <a:uFillTx/>
              <a:latin typeface="Arial"/>
              <a:ea typeface="+mn-ea"/>
              <a:cs typeface="+mn-cs"/>
            </a:rPr>
            <a:t>BCC SOFTWARE, LLC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BULK MAILER PROFESSIONAL						6.01		</a:t>
          </a:r>
          <a:r>
            <a:rPr kumimoji="0" lang="en-US" sz="1200" b="0" i="0" u="none" strike="noStrike" kern="0" cap="none" spc="0" normalizeH="0" baseline="0" noProof="0">
              <a:ln>
                <a:noFill/>
              </a:ln>
              <a:solidFill>
                <a:srgbClr val="000000"/>
              </a:solidFill>
              <a:effectLst/>
              <a:uLnTx/>
              <a:uFillTx/>
              <a:latin typeface="Arial"/>
              <a:ea typeface="+mn-ea"/>
              <a:cs typeface="+mn-cs"/>
            </a:rPr>
            <a:t>Gold</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1/21/2025</a:t>
          </a:r>
          <a:r>
            <a:rPr kumimoji="0" lang="en-US" sz="1200" b="0" i="0" u="none" strike="noStrike" kern="0" cap="none" spc="0" normalizeH="0" baseline="0" noProof="0">
              <a:ln>
                <a:noFill/>
              </a:ln>
              <a:solidFill>
                <a:srgbClr val="000000"/>
              </a:solidFill>
              <a:effectLst/>
              <a:uLnTx/>
              <a:uFillTx/>
              <a:latin typeface="Arial"/>
              <a:ea typeface="+mn-ea"/>
              <a:cs typeface="+mn-cs"/>
            </a:rPr>
            <a:t>	23</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rgbClr val="000000"/>
              </a:solidFill>
              <a:effectLst/>
              <a:uLnTx/>
              <a:uFillTx/>
              <a:latin typeface="Arial"/>
              <a:ea typeface="+mn-ea"/>
              <a:cs typeface="+mn-cs"/>
            </a:rPr>
            <a:t>BCC SOFTWARE, LLC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BULK MAILER SMB									6.01		</a:t>
          </a:r>
          <a:r>
            <a:rPr kumimoji="0" lang="en-US" sz="1200" b="0" i="0" u="none" strike="noStrike" kern="0" cap="none" spc="0" normalizeH="0" baseline="0" noProof="0">
              <a:ln>
                <a:noFill/>
              </a:ln>
              <a:solidFill>
                <a:srgbClr val="000000"/>
              </a:solidFill>
              <a:effectLst/>
              <a:uLnTx/>
              <a:uFillTx/>
              <a:latin typeface="Arial"/>
              <a:ea typeface="+mn-ea"/>
              <a:cs typeface="+mn-cs"/>
            </a:rPr>
            <a:t>Gold</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1/21/2025</a:t>
          </a:r>
          <a:r>
            <a:rPr kumimoji="0" lang="en-US" sz="1200" b="0" i="0" u="none" strike="noStrike" kern="0" cap="none" spc="0" normalizeH="0" baseline="0" noProof="0">
              <a:ln>
                <a:noFill/>
              </a:ln>
              <a:solidFill>
                <a:srgbClr val="000000"/>
              </a:solidFill>
              <a:effectLst/>
              <a:uLnTx/>
              <a:uFillTx/>
              <a:latin typeface="Arial"/>
              <a:ea typeface="+mn-ea"/>
              <a:cs typeface="+mn-cs"/>
            </a:rPr>
            <a:t>	24</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rgbClr val="000000"/>
              </a:solidFill>
              <a:effectLst/>
              <a:uLnTx/>
              <a:uFillTx/>
              <a:latin typeface="Arial"/>
              <a:ea typeface="+mn-ea"/>
              <a:cs typeface="+mn-cs"/>
            </a:rPr>
            <a:t>BCC SOFTWARE, LLC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BULK MAILER STANDARD								6.01		</a:t>
          </a:r>
          <a:r>
            <a:rPr kumimoji="0" lang="en-US" sz="1200" b="0" i="0" u="none" strike="noStrike" kern="0" cap="none" spc="0" normalizeH="0" baseline="0" noProof="0">
              <a:ln>
                <a:noFill/>
              </a:ln>
              <a:solidFill>
                <a:sysClr val="windowText" lastClr="000000"/>
              </a:solidFill>
              <a:effectLst/>
              <a:uLnTx/>
              <a:uFillTx/>
              <a:latin typeface="Arial"/>
              <a:ea typeface="+mn-ea"/>
              <a:cs typeface="+mn-cs"/>
            </a:rPr>
            <a:t>Gold</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kumimoji="0" lang="en-US" sz="1200" b="0" i="0" u="none" strike="noStrike" kern="0" cap="none" spc="0" normalizeH="0" baseline="0" noProof="0">
              <a:ln>
                <a:noFill/>
              </a:ln>
              <a:solidFill>
                <a:sysClr val="windowText" lastClr="000000"/>
              </a:solidFill>
              <a:effectLst/>
              <a:uLnTx/>
              <a:uFillTx/>
              <a:latin typeface="Arial"/>
              <a:ea typeface="+mn-ea"/>
              <a:cs typeface="+mn-cs"/>
            </a:rPr>
            <a:t>	25</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a:ea typeface="+mn-ea"/>
              <a:cs typeface="+mn-cs"/>
            </a:rPr>
            <a:t>BCC SOFTWARE, LLC		</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BCC PRESORT 										8.00C.40	</a:t>
          </a:r>
          <a:r>
            <a:rPr kumimoji="0" lang="en-US" sz="1200" b="0" i="0" u="none" strike="noStrike" kern="0" cap="none" spc="0" normalizeH="0" baseline="0" noProof="0">
              <a:ln>
                <a:noFill/>
              </a:ln>
              <a:solidFill>
                <a:sysClr val="windowText" lastClr="000000"/>
              </a:solidFill>
              <a:effectLst/>
              <a:uLnTx/>
              <a:uFillTx/>
              <a:latin typeface="Arial"/>
              <a:ea typeface="+mn-ea"/>
              <a:cs typeface="+mn-cs"/>
            </a:rPr>
            <a:t>Gold</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kumimoji="0" lang="en-US" sz="1200" b="0" i="0" u="none" strike="noStrike" kern="0" cap="none" spc="0" normalizeH="0" baseline="0" noProof="0">
              <a:ln>
                <a:noFill/>
              </a:ln>
              <a:solidFill>
                <a:sysClr val="windowText" lastClr="000000"/>
              </a:solidFill>
              <a:effectLst/>
              <a:uLnTx/>
              <a:uFillTx/>
              <a:latin typeface="Arial"/>
              <a:ea typeface="+mn-ea"/>
              <a:cs typeface="+mn-cs"/>
            </a:rPr>
            <a:t>	26</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a:ea typeface="+mn-ea"/>
              <a:cs typeface="+mn-cs"/>
            </a:rPr>
            <a:t>BCC SOFTWARE, LLC		</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BCC ARCHITECT										3.01		</a:t>
          </a:r>
          <a:r>
            <a:rPr kumimoji="0" lang="en-US" sz="1200" b="0" i="0" u="none" strike="noStrike" kern="0" cap="none" spc="0" normalizeH="0" baseline="0" noProof="0">
              <a:ln>
                <a:noFill/>
              </a:ln>
              <a:solidFill>
                <a:sysClr val="windowText" lastClr="000000"/>
              </a:solidFill>
              <a:effectLst/>
              <a:uLnTx/>
              <a:uFillTx/>
              <a:latin typeface="Arial"/>
              <a:ea typeface="+mn-ea"/>
              <a:cs typeface="+mn-cs"/>
            </a:rPr>
            <a:t>Gold</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kumimoji="0" lang="en-US" sz="1200" b="0" i="0" u="none" strike="noStrike" kern="0" cap="none" spc="0" normalizeH="0" baseline="0" noProof="0">
              <a:ln>
                <a:noFill/>
              </a:ln>
              <a:solidFill>
                <a:sysClr val="windowText" lastClr="000000"/>
              </a:solidFill>
              <a:effectLst/>
              <a:uLnTx/>
              <a:uFillTx/>
              <a:latin typeface="Arial"/>
              <a:ea typeface="+mn-ea"/>
              <a:cs typeface="+mn-cs"/>
            </a:rPr>
            <a:t>	27</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FLAGSHIP SOFTWARE				IADDRESS US SORT									4.0S		Gold	1/21/2025</a:t>
          </a:r>
          <a:r>
            <a:rPr kumimoji="0" lang="en-US" sz="1200" b="0" i="0" u="none" strike="noStrike" kern="0" cap="none" spc="0" normalizeH="0" baseline="0" noProof="0">
              <a:ln>
                <a:noFill/>
              </a:ln>
              <a:solidFill>
                <a:srgbClr val="000000"/>
              </a:solidFill>
              <a:effectLst/>
              <a:uLnTx/>
              <a:uFillTx/>
              <a:latin typeface="Arial"/>
              <a:ea typeface="+mn-ea"/>
              <a:cs typeface="+mn-cs"/>
            </a:rPr>
            <a:t>	28</a:t>
          </a:r>
          <a:endPar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HARDIN-SOFT							BM-WIN PLUS											16.10		Gold	1/21/2025</a:t>
          </a:r>
          <a:r>
            <a:rPr kumimoji="0" lang="en-US" sz="1200" b="0" i="0" u="none" strike="noStrike" kern="0" cap="none" spc="0" normalizeH="0" baseline="0" noProof="0">
              <a:ln>
                <a:noFill/>
              </a:ln>
              <a:solidFill>
                <a:srgbClr val="000000"/>
              </a:solidFill>
              <a:effectLst/>
              <a:uLnTx/>
              <a:uFillTx/>
              <a:latin typeface="Arial"/>
              <a:ea typeface="+mn-ea"/>
              <a:cs typeface="+mn-cs"/>
            </a:rPr>
            <a:t>	29</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rgbClr val="000000"/>
              </a:solidFill>
              <a:effectLst/>
              <a:uLnTx/>
              <a:uFillTx/>
              <a:latin typeface="Arial"/>
              <a:ea typeface="+mn-ea"/>
              <a:cs typeface="+mn-cs"/>
            </a:rPr>
            <a:t>HC3 INC								AUTOMAIL PRO                                                                4.10            Gold     1/21/2025   30</a:t>
          </a:r>
          <a:endPar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defTabSz="274320">
            <a:spcAft>
              <a:spcPts val="600"/>
            </a:spcAft>
            <a:tabLst/>
          </a:pPr>
          <a:r>
            <a:rPr lang="en-US" sz="1200" b="0">
              <a:latin typeface="Arial" panose="020B0604020202020204" pitchFamily="34" charset="0"/>
              <a:cs typeface="Arial" panose="020B0604020202020204" pitchFamily="34" charset="0"/>
            </a:rPr>
            <a:t>INTERLINK,</a:t>
          </a:r>
          <a:r>
            <a:rPr lang="en-US" sz="1200" b="0" baseline="0">
              <a:latin typeface="Arial" panose="020B0604020202020204" pitchFamily="34" charset="0"/>
              <a:cs typeface="Arial" panose="020B0604020202020204" pitchFamily="34" charset="0"/>
            </a:rPr>
            <a:t> INC.						INTERLINK CIRCULATION								2.</a:t>
          </a:r>
          <a:r>
            <a:rPr lang="en-US" sz="1200" b="0" baseline="0">
              <a:solidFill>
                <a:sysClr val="windowText" lastClr="000000"/>
              </a:solidFill>
              <a:latin typeface="Arial" panose="020B0604020202020204" pitchFamily="34" charset="0"/>
              <a:cs typeface="Arial" panose="020B0604020202020204" pitchFamily="34" charset="0"/>
            </a:rPr>
            <a:t>6</a:t>
          </a:r>
          <a:r>
            <a:rPr lang="en-US" sz="1200" b="0" baseline="0">
              <a:latin typeface="Arial" panose="020B0604020202020204" pitchFamily="34" charset="0"/>
              <a:cs typeface="Arial" panose="020B0604020202020204" pitchFamily="34" charset="0"/>
            </a:rPr>
            <a:t>			Gold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kumimoji="0" lang="en-US" sz="1200" b="0" i="0" u="none" strike="noStrike" kern="0" cap="none" spc="0" normalizeH="0" baseline="0" noProof="0">
              <a:ln>
                <a:noFill/>
              </a:ln>
              <a:solidFill>
                <a:srgbClr val="000000"/>
              </a:solidFill>
              <a:effectLst/>
              <a:uLnTx/>
              <a:uFillTx/>
              <a:latin typeface="Arial"/>
              <a:ea typeface="+mn-ea"/>
              <a:cs typeface="+mn-cs"/>
            </a:rPr>
            <a:t>	30</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INTERLINK, INC.						ISE														1.4.B		Gold	1/21/2025</a:t>
          </a:r>
          <a:r>
            <a:rPr kumimoji="0" lang="en-US" sz="1200" b="0" i="0" u="none" strike="noStrike" kern="0" cap="none" spc="0" normalizeH="0" baseline="0" noProof="0">
              <a:ln>
                <a:noFill/>
              </a:ln>
              <a:solidFill>
                <a:srgbClr val="000000"/>
              </a:solidFill>
              <a:effectLst/>
              <a:uLnTx/>
              <a:uFillTx/>
              <a:latin typeface="Arial"/>
              <a:ea typeface="+mn-ea"/>
              <a:cs typeface="+mn-cs"/>
            </a:rPr>
            <a:t>	31</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INTERLINK, INC.						TRUE NEWSPAPER MAIL								1.2			Gold	1/21/2025</a:t>
          </a:r>
          <a:r>
            <a:rPr kumimoji="0" lang="en-US" sz="1200" b="0" i="0" u="none" strike="noStrike" kern="0" cap="none" spc="0" normalizeH="0" baseline="0" noProof="0">
              <a:ln>
                <a:noFill/>
              </a:ln>
              <a:solidFill>
                <a:srgbClr val="000000"/>
              </a:solidFill>
              <a:effectLst/>
              <a:uLnTx/>
              <a:uFillTx/>
              <a:latin typeface="Arial"/>
              <a:ea typeface="+mn-ea"/>
              <a:cs typeface="+mn-cs"/>
            </a:rPr>
            <a:t>	32</a:t>
          </a:r>
        </a:p>
        <a:p>
          <a:pPr marL="0" marR="0" lvl="0" indent="0" defTabSz="274320" eaLnBrk="1" fontAlgn="auto" latinLnBrk="0" hangingPunct="1">
            <a:lnSpc>
              <a:spcPct val="100000"/>
            </a:lnSpc>
            <a:spcBef>
              <a:spcPts val="0"/>
            </a:spcBef>
            <a:spcAft>
              <a:spcPts val="600"/>
            </a:spcAft>
            <a:buClrTx/>
            <a:buSzTx/>
            <a:buFontTx/>
            <a:buNone/>
            <a:tabLst/>
            <a:defRPr/>
          </a:pPr>
          <a:r>
            <a:rPr lang="en-US" sz="1200" b="0">
              <a:latin typeface="Arial" panose="020B0604020202020204" pitchFamily="34" charset="0"/>
              <a:cs typeface="Arial" panose="020B0604020202020204" pitchFamily="34" charset="0"/>
            </a:rPr>
            <a:t>LORTON DATA							A-QUA													1.04.S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Gold	1/21/2025</a:t>
          </a:r>
          <a:r>
            <a:rPr kumimoji="0" lang="en-US" sz="1200" b="0" i="0" u="none" strike="noStrike" kern="0" cap="none" spc="0" normalizeH="0" baseline="0" noProof="0">
              <a:ln>
                <a:noFill/>
              </a:ln>
              <a:solidFill>
                <a:srgbClr val="000000"/>
              </a:solidFill>
              <a:effectLst/>
              <a:uLnTx/>
              <a:uFillTx/>
              <a:latin typeface="Arial"/>
              <a:ea typeface="+mn-ea"/>
              <a:cs typeface="+mn-cs"/>
            </a:rPr>
            <a:t>	33</a:t>
          </a:r>
        </a:p>
        <a:p>
          <a:pPr defTabSz="274320">
            <a:spcAft>
              <a:spcPts val="600"/>
            </a:spcAft>
            <a:tabLst/>
          </a:pPr>
          <a:r>
            <a:rPr lang="en-US" sz="1200" b="0">
              <a:latin typeface="Arial" panose="020B0604020202020204" pitchFamily="34" charset="0"/>
              <a:cs typeface="Arial" panose="020B0604020202020204" pitchFamily="34" charset="0"/>
            </a:rPr>
            <a:t>MELISSA DATA						PRESORT OBJECT									9.20.00.S	Gold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kumimoji="0" lang="en-US" sz="1200" b="0" i="0" u="none" strike="noStrike" kern="0" cap="none" spc="0" normalizeH="0" baseline="0" noProof="0">
              <a:ln>
                <a:noFill/>
              </a:ln>
              <a:solidFill>
                <a:srgbClr val="000000"/>
              </a:solidFill>
              <a:effectLst/>
              <a:uLnTx/>
              <a:uFillTx/>
              <a:latin typeface="Arial"/>
              <a:ea typeface="+mn-ea"/>
              <a:cs typeface="+mn-cs"/>
            </a:rPr>
            <a:t>	34</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rgbClr val="000000"/>
              </a:solidFill>
              <a:effectLst/>
              <a:uLnTx/>
              <a:uFillTx/>
              <a:latin typeface="Arial"/>
              <a:ea typeface="+mn-ea"/>
              <a:cs typeface="+mn-cs"/>
            </a:rPr>
            <a:t>MELISSA DATA						MAILERS+4 DESKTOP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9.20.00.S	Gold	1/21/2025</a:t>
          </a:r>
          <a:r>
            <a:rPr kumimoji="0" lang="en-US" sz="1200" b="0" i="0" u="none" strike="noStrike" kern="0" cap="none" spc="0" normalizeH="0" baseline="0" noProof="0">
              <a:ln>
                <a:noFill/>
              </a:ln>
              <a:solidFill>
                <a:srgbClr val="000000"/>
              </a:solidFill>
              <a:effectLst/>
              <a:uLnTx/>
              <a:uFillTx/>
              <a:latin typeface="Arial"/>
              <a:ea typeface="+mn-ea"/>
              <a:cs typeface="+mn-cs"/>
            </a:rPr>
            <a:t>	35</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rgbClr val="000000"/>
              </a:solidFill>
              <a:effectLst/>
              <a:uLnTx/>
              <a:uFillTx/>
              <a:latin typeface="Arial"/>
              <a:ea typeface="+mn-ea"/>
              <a:cs typeface="+mn-cs"/>
            </a:rPr>
            <a:t>MELISSA DATA						MAILERS ONLINE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9.20.00.S	Gold	1/21/2025</a:t>
          </a:r>
          <a:r>
            <a:rPr kumimoji="0" lang="en-US" sz="1200" b="0" i="0" u="none" strike="noStrike" kern="0" cap="none" spc="0" normalizeH="0" baseline="0" noProof="0">
              <a:ln>
                <a:noFill/>
              </a:ln>
              <a:solidFill>
                <a:srgbClr val="000000"/>
              </a:solidFill>
              <a:effectLst/>
              <a:uLnTx/>
              <a:uFillTx/>
              <a:latin typeface="Arial"/>
              <a:ea typeface="+mn-ea"/>
              <a:cs typeface="+mn-cs"/>
            </a:rPr>
            <a:t>	36</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srgbClr val="000000"/>
              </a:solidFill>
              <a:effectLst/>
              <a:uLnTx/>
              <a:uFillTx/>
              <a:latin typeface="Arial"/>
              <a:ea typeface="+mn-ea"/>
              <a:cs typeface="+mn-cs"/>
            </a:rPr>
            <a:t>MINDGATE.COM CORPORATION		MAILHOUSE											1.0.1.129	Gold</a:t>
          </a:r>
          <a:r>
            <a:rPr lang="en-US" sz="1200" b="0">
              <a:latin typeface="Arial" panose="020B0604020202020204" pitchFamily="34" charset="0"/>
              <a:cs typeface="Arial" panose="020B0604020202020204" pitchFamily="34" charset="0"/>
            </a:rPr>
            <a:t>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kumimoji="0" lang="en-US" sz="1200" b="0" i="0" u="none" strike="noStrike" kern="0" cap="none" spc="0" normalizeH="0" baseline="0" noProof="0">
              <a:ln>
                <a:noFill/>
              </a:ln>
              <a:solidFill>
                <a:srgbClr val="000000"/>
              </a:solidFill>
              <a:effectLst/>
              <a:uLnTx/>
              <a:uFillTx/>
              <a:latin typeface="Arial"/>
              <a:ea typeface="+mn-ea"/>
              <a:cs typeface="+mn-cs"/>
            </a:rPr>
            <a:t>	37</a:t>
          </a:r>
        </a:p>
        <a:p>
          <a:pPr marL="0" marR="0" lvl="0" indent="0" defTabSz="274320" eaLnBrk="1" fontAlgn="auto" latinLnBrk="0" hangingPunct="1">
            <a:lnSpc>
              <a:spcPct val="100000"/>
            </a:lnSpc>
            <a:spcBef>
              <a:spcPts val="0"/>
            </a:spcBef>
            <a:spcAft>
              <a:spcPts val="600"/>
            </a:spcAft>
            <a:buClrTx/>
            <a:buSzTx/>
            <a:buFontTx/>
            <a:buNone/>
            <a:tabLst/>
            <a:defRPr/>
          </a:pPr>
          <a:r>
            <a:rPr lang="en-US" sz="1200" b="0">
              <a:latin typeface="Arial" panose="020B0604020202020204" pitchFamily="34" charset="0"/>
              <a:cs typeface="Arial" panose="020B0604020202020204" pitchFamily="34" charset="0"/>
            </a:rPr>
            <a:t>MYPOSTAGERATESAVER (DBA)		MYPOSTAGERATESAVER								9.13.0S		</a:t>
          </a:r>
          <a:r>
            <a:rPr kumimoji="0" lang="en-US" sz="1200" b="0" i="0" u="none" strike="noStrike" kern="0" cap="none" spc="0" normalizeH="0" baseline="0" noProof="0">
              <a:ln>
                <a:noFill/>
              </a:ln>
              <a:solidFill>
                <a:srgbClr val="000000"/>
              </a:solidFill>
              <a:effectLst/>
              <a:uLnTx/>
              <a:uFillTx/>
              <a:latin typeface="Arial"/>
              <a:ea typeface="+mn-ea"/>
              <a:cs typeface="+mn-cs"/>
            </a:rPr>
            <a:t>Gold</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1/21/2025</a:t>
          </a:r>
          <a:r>
            <a:rPr kumimoji="0" lang="en-US" sz="1200" b="0" i="0" u="none" strike="noStrike" kern="0" cap="none" spc="0" normalizeH="0" baseline="0" noProof="0">
              <a:ln>
                <a:noFill/>
              </a:ln>
              <a:solidFill>
                <a:srgbClr val="000000"/>
              </a:solidFill>
              <a:effectLst/>
              <a:uLnTx/>
              <a:uFillTx/>
              <a:latin typeface="Arial"/>
              <a:ea typeface="+mn-ea"/>
              <a:cs typeface="+mn-cs"/>
            </a:rPr>
            <a:t>	38</a:t>
          </a:r>
        </a:p>
        <a:p>
          <a:pPr marL="0" marR="0" lvl="0" indent="0" defTabSz="274320" eaLnBrk="1" fontAlgn="auto" latinLnBrk="0" hangingPunct="1">
            <a:lnSpc>
              <a:spcPct val="100000"/>
            </a:lnSpc>
            <a:spcBef>
              <a:spcPts val="0"/>
            </a:spcBef>
            <a:spcAft>
              <a:spcPts val="600"/>
            </a:spcAft>
            <a:buClrTx/>
            <a:buSzTx/>
            <a:buFontTx/>
            <a:buNone/>
            <a:tabLst/>
            <a:defRPr/>
          </a:pPr>
          <a:r>
            <a:rPr lang="en-US" sz="1200" b="0">
              <a:latin typeface="Arial" panose="020B0604020202020204" pitchFamily="34" charset="0"/>
              <a:cs typeface="Arial" panose="020B0604020202020204" pitchFamily="34" charset="0"/>
            </a:rPr>
            <a:t>P.E.R.</a:t>
          </a:r>
          <a:r>
            <a:rPr lang="en-US" sz="1200" b="0" baseline="0">
              <a:latin typeface="Arial" panose="020B0604020202020204" pitchFamily="34" charset="0"/>
              <a:cs typeface="Arial" panose="020B0604020202020204" pitchFamily="34" charset="0"/>
            </a:rPr>
            <a:t> SOFTWARE						HYPER/SORT											1.13.00.S	</a:t>
          </a:r>
          <a:r>
            <a:rPr kumimoji="0" lang="en-US" sz="1200" b="0" i="0" u="none" strike="noStrike" kern="0" cap="none" spc="0" normalizeH="0" baseline="0" noProof="0">
              <a:ln>
                <a:noFill/>
              </a:ln>
              <a:solidFill>
                <a:srgbClr val="000000"/>
              </a:solidFill>
              <a:effectLst/>
              <a:uLnTx/>
              <a:uFillTx/>
              <a:latin typeface="Arial"/>
              <a:ea typeface="+mn-ea"/>
              <a:cs typeface="+mn-cs"/>
            </a:rPr>
            <a:t>Gold</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1/21/2025</a:t>
          </a:r>
          <a:r>
            <a:rPr kumimoji="0" lang="en-US" sz="1200" b="0" i="0" u="none" strike="noStrike" kern="0" cap="none" spc="0" normalizeH="0" baseline="0" noProof="0">
              <a:ln>
                <a:noFill/>
              </a:ln>
              <a:solidFill>
                <a:srgbClr val="000000"/>
              </a:solidFill>
              <a:effectLst/>
              <a:uLnTx/>
              <a:uFillTx/>
              <a:latin typeface="Arial"/>
              <a:ea typeface="+mn-ea"/>
              <a:cs typeface="+mn-cs"/>
            </a:rPr>
            <a:t>	39</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PITNEY BOWES INC.					CONNECTRIGHT MAILER								4.6			</a:t>
          </a:r>
          <a:r>
            <a:rPr kumimoji="0" lang="en-US" sz="1200" b="0" i="0" u="none" strike="noStrike" kern="0" cap="none" spc="0" normalizeH="0" baseline="0" noProof="0">
              <a:ln>
                <a:noFill/>
              </a:ln>
              <a:solidFill>
                <a:srgbClr val="000000"/>
              </a:solidFill>
              <a:effectLst/>
              <a:uLnTx/>
              <a:uFillTx/>
              <a:latin typeface="Arial"/>
              <a:ea typeface="+mn-ea"/>
              <a:cs typeface="+mn-cs"/>
            </a:rPr>
            <a:t>Gold</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1/21/2025</a:t>
          </a:r>
          <a:r>
            <a:rPr kumimoji="0" lang="en-US" sz="1200" b="0" i="0" u="none" strike="noStrike" kern="0" cap="none" spc="0" normalizeH="0" baseline="0" noProof="0">
              <a:ln>
                <a:noFill/>
              </a:ln>
              <a:solidFill>
                <a:srgbClr val="000000"/>
              </a:solidFill>
              <a:effectLst/>
              <a:uLnTx/>
              <a:uFillTx/>
              <a:latin typeface="Arial"/>
              <a:ea typeface="+mn-ea"/>
              <a:cs typeface="+mn-cs"/>
            </a:rPr>
            <a:t>	40</a:t>
          </a:r>
        </a:p>
        <a:p>
          <a:pPr marL="0" marR="0" lvl="0" indent="0" defTabSz="274320" eaLnBrk="1" fontAlgn="auto" latinLnBrk="0" hangingPunct="1">
            <a:lnSpc>
              <a:spcPct val="100000"/>
            </a:lnSpc>
            <a:spcBef>
              <a:spcPts val="0"/>
            </a:spcBef>
            <a:spcAft>
              <a:spcPts val="600"/>
            </a:spcAft>
            <a:buClrTx/>
            <a:buSzTx/>
            <a:buFontTx/>
            <a:buNone/>
            <a:tabLst/>
            <a:defRPr/>
          </a:pPr>
          <a:r>
            <a:rPr lang="en-US" sz="1200" b="0">
              <a:latin typeface="Arial" panose="020B0604020202020204" pitchFamily="34" charset="0"/>
              <a:cs typeface="Arial" panose="020B0604020202020204" pitchFamily="34" charset="0"/>
            </a:rPr>
            <a:t>POSTAGE SAVER SOFTWARE		POSTAGE</a:t>
          </a:r>
          <a:r>
            <a:rPr lang="en-US" sz="1200" b="0" baseline="0">
              <a:latin typeface="Arial" panose="020B0604020202020204" pitchFamily="34" charset="0"/>
              <a:cs typeface="Arial" panose="020B0604020202020204" pitchFamily="34" charset="0"/>
            </a:rPr>
            <a:t> $AVER FOR MACINTOSH					11.</a:t>
          </a:r>
          <a:r>
            <a:rPr lang="en-US" sz="1200" b="0" baseline="0">
              <a:solidFill>
                <a:sysClr val="windowText" lastClr="000000"/>
              </a:solidFill>
              <a:latin typeface="Arial" panose="020B0604020202020204" pitchFamily="34" charset="0"/>
              <a:cs typeface="Arial" panose="020B0604020202020204" pitchFamily="34" charset="0"/>
            </a:rPr>
            <a:t>3</a:t>
          </a:r>
          <a:r>
            <a:rPr lang="en-US" sz="1200" b="0" baseline="0">
              <a:latin typeface="Arial" panose="020B0604020202020204" pitchFamily="34" charset="0"/>
              <a:cs typeface="Arial" panose="020B0604020202020204" pitchFamily="34" charset="0"/>
            </a:rPr>
            <a:t>		</a:t>
          </a:r>
          <a:r>
            <a:rPr kumimoji="0" lang="en-US" sz="1200" b="0" i="0" u="none" strike="noStrike" kern="0" cap="none" spc="0" normalizeH="0" baseline="0" noProof="0">
              <a:ln>
                <a:noFill/>
              </a:ln>
              <a:solidFill>
                <a:srgbClr val="000000"/>
              </a:solidFill>
              <a:effectLst/>
              <a:uLnTx/>
              <a:uFillTx/>
              <a:latin typeface="Arial"/>
              <a:ea typeface="+mn-ea"/>
              <a:cs typeface="+mn-cs"/>
            </a:rPr>
            <a:t>Gold</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1/21/2025</a:t>
          </a:r>
          <a:r>
            <a:rPr kumimoji="0" lang="en-US" sz="1200" b="0" i="0" u="none" strike="noStrike" kern="0" cap="none" spc="0" normalizeH="0" baseline="0" noProof="0">
              <a:ln>
                <a:noFill/>
              </a:ln>
              <a:solidFill>
                <a:srgbClr val="000000"/>
              </a:solidFill>
              <a:effectLst/>
              <a:uLnTx/>
              <a:uFillTx/>
              <a:latin typeface="Arial"/>
              <a:ea typeface="+mn-ea"/>
              <a:cs typeface="+mn-cs"/>
            </a:rPr>
            <a:t>	41</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POSTAGE SAVER SOFTWARE		POSTAGE $AVER FOR PARCELS FOR MACINTOSH	4.1     		</a:t>
          </a:r>
          <a:r>
            <a:rPr kumimoji="0" lang="en-US" sz="1200" b="0" i="0" u="none" strike="noStrike" kern="0" cap="none" spc="0" normalizeH="0" baseline="0" noProof="0">
              <a:ln>
                <a:noFill/>
              </a:ln>
              <a:solidFill>
                <a:srgbClr val="000000"/>
              </a:solidFill>
              <a:effectLst/>
              <a:uLnTx/>
              <a:uFillTx/>
              <a:latin typeface="Arial"/>
              <a:ea typeface="+mn-ea"/>
              <a:cs typeface="+mn-cs"/>
            </a:rPr>
            <a:t>Gold</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1/21/2025</a:t>
          </a:r>
          <a:r>
            <a:rPr kumimoji="0" lang="en-US" sz="1200" b="0" i="0" u="none" strike="noStrike" kern="0" cap="none" spc="0" normalizeH="0" baseline="0" noProof="0">
              <a:ln>
                <a:noFill/>
              </a:ln>
              <a:solidFill>
                <a:srgbClr val="000000"/>
              </a:solidFill>
              <a:effectLst/>
              <a:uLnTx/>
              <a:uFillTx/>
              <a:latin typeface="Arial"/>
              <a:ea typeface="+mn-ea"/>
              <a:cs typeface="+mn-cs"/>
            </a:rPr>
            <a:t>	42</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POSTAGE SAVER SOFTWARE		POSTAGE $AVER FOR PARCELS FOR WINDOWS	</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4.1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200" b="0" i="0" u="none" strike="noStrike" kern="0" cap="none" spc="0" normalizeH="0" baseline="0" noProof="0">
              <a:ln>
                <a:noFill/>
              </a:ln>
              <a:solidFill>
                <a:srgbClr val="000000"/>
              </a:solidFill>
              <a:effectLst/>
              <a:uLnTx/>
              <a:uFillTx/>
              <a:latin typeface="Arial"/>
              <a:ea typeface="+mn-ea"/>
              <a:cs typeface="+mn-cs"/>
            </a:rPr>
            <a:t>Gold</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1/21/2025</a:t>
          </a:r>
          <a:r>
            <a:rPr kumimoji="0" lang="en-US" sz="1200" b="0" i="0" u="none" strike="noStrike" kern="0" cap="none" spc="0" normalizeH="0" baseline="0" noProof="0">
              <a:ln>
                <a:noFill/>
              </a:ln>
              <a:solidFill>
                <a:srgbClr val="000000"/>
              </a:solidFill>
              <a:effectLst/>
              <a:uLnTx/>
              <a:uFillTx/>
              <a:latin typeface="Arial"/>
              <a:ea typeface="+mn-ea"/>
              <a:cs typeface="+mn-cs"/>
            </a:rPr>
            <a:t>	43</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POSTAGE SAVER SOFTWARE		POSTAGE $AVER FOR WINDOWS						11</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200" b="0" i="0" u="none" strike="noStrike" kern="0" cap="none" spc="0" normalizeH="0" baseline="0" noProof="0">
              <a:ln>
                <a:noFill/>
              </a:ln>
              <a:solidFill>
                <a:srgbClr val="000000"/>
              </a:solidFill>
              <a:effectLst/>
              <a:uLnTx/>
              <a:uFillTx/>
              <a:latin typeface="Arial"/>
              <a:ea typeface="+mn-ea"/>
              <a:cs typeface="+mn-cs"/>
            </a:rPr>
            <a:t>Gold</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1/21/2025</a:t>
          </a:r>
          <a:r>
            <a:rPr kumimoji="0" lang="en-US" sz="1200" b="0" i="0" u="none" strike="noStrike" kern="0" cap="none" spc="0" normalizeH="0" baseline="0" noProof="0">
              <a:ln>
                <a:noFill/>
              </a:ln>
              <a:solidFill>
                <a:srgbClr val="000000"/>
              </a:solidFill>
              <a:effectLst/>
              <a:uLnTx/>
              <a:uFillTx/>
              <a:latin typeface="Arial"/>
              <a:ea typeface="+mn-ea"/>
              <a:cs typeface="+mn-cs"/>
            </a:rPr>
            <a:t>	44</a:t>
          </a:r>
        </a:p>
        <a:p>
          <a:pPr marL="0" marR="0" lvl="0" indent="0" defTabSz="274320" eaLnBrk="1" fontAlgn="auto" latinLnBrk="0" hangingPunct="1">
            <a:lnSpc>
              <a:spcPct val="100000"/>
            </a:lnSpc>
            <a:spcBef>
              <a:spcPts val="0"/>
            </a:spcBef>
            <a:spcAft>
              <a:spcPts val="600"/>
            </a:spcAft>
            <a:buClrTx/>
            <a:buSzTx/>
            <a:buFontTx/>
            <a:buNone/>
            <a:tabLst/>
            <a:defRPr/>
          </a:pPr>
          <a:r>
            <a:rPr lang="en-US" sz="1200" b="0">
              <a:solidFill>
                <a:schemeClr val="dk1"/>
              </a:solidFill>
              <a:effectLst/>
              <a:latin typeface="Arial" panose="020B0604020202020204" pitchFamily="34" charset="0"/>
              <a:ea typeface="+mn-ea"/>
              <a:cs typeface="Arial" panose="020B0604020202020204" pitchFamily="34" charset="0"/>
            </a:rPr>
            <a:t>PRECISELY </a:t>
          </a:r>
          <a:r>
            <a:rPr lang="en-US" sz="900" b="0" i="1">
              <a:solidFill>
                <a:schemeClr val="dk1"/>
              </a:solidFill>
              <a:effectLst/>
              <a:latin typeface="+mn-lt"/>
              <a:ea typeface="+mn-ea"/>
              <a:cs typeface="Arial" panose="020B0604020202020204" pitchFamily="34" charset="0"/>
            </a:rPr>
            <a:t>(formerly	Pitney Bowes Software)</a:t>
          </a:r>
          <a:r>
            <a:rPr lang="en-US" sz="1200" b="0">
              <a:solidFill>
                <a:schemeClr val="dk1"/>
              </a:solidFill>
              <a:effectLst/>
              <a:latin typeface="Arial" panose="020B0604020202020204" pitchFamily="34" charset="0"/>
              <a:ea typeface="+mn-ea"/>
              <a:cs typeface="Arial" panose="020B0604020202020204" pitchFamily="34" charset="0"/>
            </a:rPr>
            <a:t>		MAILSTREAM PLUS (ver. 8.4.1 effective thru</a:t>
          </a:r>
          <a:r>
            <a:rPr lang="en-US" sz="1200" b="0" baseline="0">
              <a:solidFill>
                <a:schemeClr val="dk1"/>
              </a:solidFill>
              <a:effectLst/>
              <a:latin typeface="Arial" panose="020B0604020202020204" pitchFamily="34" charset="0"/>
              <a:ea typeface="+mn-ea"/>
              <a:cs typeface="Arial" panose="020B0604020202020204" pitchFamily="34" charset="0"/>
            </a:rPr>
            <a:t> 2/28/22)</a:t>
          </a:r>
          <a:r>
            <a:rPr lang="en-US" sz="1200" b="0">
              <a:solidFill>
                <a:schemeClr val="dk1"/>
              </a:solidFill>
              <a:effectLst/>
              <a:latin typeface="Arial" panose="020B0604020202020204" pitchFamily="34" charset="0"/>
              <a:ea typeface="+mn-ea"/>
              <a:cs typeface="Arial" panose="020B0604020202020204" pitchFamily="34" charset="0"/>
            </a:rPr>
            <a:t>	</a:t>
          </a:r>
          <a:r>
            <a:rPr lang="en-US" sz="1200" b="0">
              <a:solidFill>
                <a:sysClr val="windowText" lastClr="000000"/>
              </a:solidFill>
              <a:effectLst/>
              <a:latin typeface="Arial" panose="020B0604020202020204" pitchFamily="34" charset="0"/>
              <a:ea typeface="+mn-ea"/>
              <a:cs typeface="Arial" panose="020B0604020202020204" pitchFamily="34" charset="0"/>
            </a:rPr>
            <a:t>8.4.4	</a:t>
          </a:r>
          <a:r>
            <a:rPr lang="en-US" sz="1200" b="0">
              <a:solidFill>
                <a:schemeClr val="dk1"/>
              </a:solidFill>
              <a:effectLst/>
              <a:latin typeface="Arial" panose="020B0604020202020204" pitchFamily="34" charset="0"/>
              <a:ea typeface="+mn-ea"/>
              <a:cs typeface="Arial" panose="020B0604020202020204" pitchFamily="34" charset="0"/>
            </a:rPr>
            <a:t>	</a:t>
          </a:r>
          <a:r>
            <a:rPr lang="en-US" sz="1200" b="0" i="0" baseline="0">
              <a:solidFill>
                <a:schemeClr val="dk1"/>
              </a:solidFill>
              <a:effectLst/>
              <a:latin typeface="Arial" panose="020B0604020202020204" pitchFamily="34" charset="0"/>
              <a:ea typeface="+mn-ea"/>
              <a:cs typeface="Arial" panose="020B0604020202020204" pitchFamily="34" charset="0"/>
            </a:rPr>
            <a:t>Gold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lang="en-US" sz="1200" b="0">
              <a:solidFill>
                <a:schemeClr val="dk1"/>
              </a:solidFill>
              <a:effectLst/>
              <a:latin typeface="Arial" panose="020B0604020202020204" pitchFamily="34" charset="0"/>
              <a:ea typeface="+mn-ea"/>
              <a:cs typeface="Arial" panose="020B0604020202020204" pitchFamily="34" charset="0"/>
            </a:rPr>
            <a:t>	45</a:t>
          </a: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QMSI - QUINTESSENTIAL MAILING	QSORT													05.01S</a:t>
          </a:r>
          <a:r>
            <a:rPr lang="en-US" sz="1200" b="0">
              <a:solidFill>
                <a:schemeClr val="dk1"/>
              </a:solidFill>
              <a:effectLst/>
              <a:latin typeface="Arial" panose="020B0604020202020204" pitchFamily="34" charset="0"/>
              <a:ea typeface="+mn-ea"/>
              <a:cs typeface="Arial" panose="020B0604020202020204" pitchFamily="34" charset="0"/>
            </a:rPr>
            <a:t>		</a:t>
          </a:r>
          <a:r>
            <a:rPr lang="en-US" sz="1200" b="0" i="0" baseline="0">
              <a:solidFill>
                <a:schemeClr val="dk1"/>
              </a:solidFill>
              <a:effectLst/>
              <a:latin typeface="Arial" panose="020B0604020202020204" pitchFamily="34" charset="0"/>
              <a:ea typeface="+mn-ea"/>
              <a:cs typeface="Arial" panose="020B0604020202020204" pitchFamily="34" charset="0"/>
            </a:rPr>
            <a:t>Gold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lang="en-US" sz="1200" b="0">
              <a:solidFill>
                <a:schemeClr val="dk1"/>
              </a:solidFill>
              <a:effectLst/>
              <a:latin typeface="Arial" panose="020B0604020202020204" pitchFamily="34" charset="0"/>
              <a:ea typeface="+mn-ea"/>
              <a:cs typeface="Arial" panose="020B0604020202020204" pitchFamily="34" charset="0"/>
            </a:rPr>
            <a:t>	</a:t>
          </a:r>
          <a:r>
            <a:rPr lang="en-US" sz="1200" b="0">
              <a:solidFill>
                <a:sysClr val="windowText" lastClr="000000"/>
              </a:solidFill>
              <a:effectLst/>
              <a:latin typeface="Arial" panose="020B0604020202020204" pitchFamily="34" charset="0"/>
              <a:ea typeface="+mn-ea"/>
              <a:cs typeface="Arial" panose="020B0604020202020204" pitchFamily="34" charset="0"/>
            </a:rPr>
            <a:t>46</a:t>
          </a:r>
          <a:endParaRPr lang="en-US" sz="1200">
            <a:solidFill>
              <a:sysClr val="windowText" lastClr="000000"/>
            </a:solidFill>
            <a:effectLst/>
            <a:latin typeface="Arial" panose="020B0604020202020204" pitchFamily="34" charset="0"/>
            <a:cs typeface="Arial" panose="020B0604020202020204" pitchFamily="34" charset="0"/>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SOFTWARE INCORPORATED</a:t>
          </a:r>
          <a:endParaRPr kumimoji="0" lang="en-US" sz="1200" b="0" i="0" u="none" strike="noStrike" kern="0" cap="none" spc="0" normalizeH="0" baseline="0" noProof="0">
            <a:ln>
              <a:noFill/>
            </a:ln>
            <a:solidFill>
              <a:srgbClr val="000000"/>
            </a:solidFill>
            <a:effectLst/>
            <a:uLnTx/>
            <a:uFillTx/>
            <a:latin typeface="Arial"/>
            <a:ea typeface="+mn-ea"/>
            <a:cs typeface="+mn-cs"/>
          </a:endParaRPr>
        </a:p>
        <a:p>
          <a:pPr defTabSz="274320">
            <a:spcAft>
              <a:spcPts val="600"/>
            </a:spcAft>
            <a:tabLst/>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SMARTSOFT, INC.						ACCUMAIL FRAMEWORKS							1.9			Gold	1/21/2025</a:t>
          </a:r>
          <a:r>
            <a:rPr kumimoji="0" lang="en-US" sz="1200" b="0" i="0" u="none" strike="noStrike" kern="0" cap="none" spc="0" normalizeH="0" baseline="0" noProof="0">
              <a:ln>
                <a:noFill/>
              </a:ln>
              <a:solidFill>
                <a:srgbClr val="000000"/>
              </a:solidFill>
              <a:effectLst/>
              <a:uLnTx/>
              <a:uFillTx/>
              <a:latin typeface="Arial"/>
              <a:ea typeface="+mn-ea"/>
              <a:cs typeface="+mn-cs"/>
            </a:rPr>
            <a:t>	</a:t>
          </a:r>
          <a:r>
            <a:rPr kumimoji="0" lang="en-US" sz="1200" b="0" i="0" u="none" strike="noStrike" kern="0" cap="none" spc="0" normalizeH="0" baseline="0" noProof="0">
              <a:ln>
                <a:noFill/>
              </a:ln>
              <a:solidFill>
                <a:sysClr val="windowText" lastClr="000000"/>
              </a:solidFill>
              <a:effectLst/>
              <a:uLnTx/>
              <a:uFillTx/>
              <a:latin typeface="Arial"/>
              <a:ea typeface="+mn-ea"/>
              <a:cs typeface="+mn-cs"/>
            </a:rPr>
            <a:t>47</a:t>
          </a: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defTabSz="274320">
            <a:spcAft>
              <a:spcPts val="600"/>
            </a:spcAft>
          </a:pPr>
          <a:r>
            <a:rPr lang="en-US" sz="1200" b="0">
              <a:latin typeface="Arial" panose="020B0604020202020204" pitchFamily="34" charset="0"/>
              <a:cs typeface="Arial" panose="020B0604020202020204" pitchFamily="34" charset="0"/>
            </a:rPr>
            <a:t>SMARTSOFT, INC.						SMARTADDRESSER									5.11		Gold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1/21/2025</a:t>
          </a:r>
          <a:r>
            <a:rPr kumimoji="0" lang="en-US" sz="1200" b="0" i="0" u="none" strike="noStrike" kern="0" cap="none" spc="0" normalizeH="0" baseline="0" noProof="0">
              <a:ln>
                <a:noFill/>
              </a:ln>
              <a:solidFill>
                <a:srgbClr val="000000"/>
              </a:solidFill>
              <a:effectLst/>
              <a:uLnTx/>
              <a:uFillTx/>
              <a:latin typeface="Arial"/>
              <a:ea typeface="+mn-ea"/>
              <a:cs typeface="+mn-cs"/>
            </a:rPr>
            <a:t>	</a:t>
          </a:r>
          <a:r>
            <a:rPr kumimoji="0" lang="en-US" sz="1200" b="0" i="0" u="none" strike="noStrike" kern="0" cap="none" spc="0" normalizeH="0" baseline="0" noProof="0">
              <a:ln>
                <a:noFill/>
              </a:ln>
              <a:solidFill>
                <a:sysClr val="windowText" lastClr="000000"/>
              </a:solidFill>
              <a:effectLst/>
              <a:uLnTx/>
              <a:uFillTx/>
              <a:latin typeface="Arial"/>
              <a:ea typeface="+mn-ea"/>
              <a:cs typeface="+mn-cs"/>
            </a:rPr>
            <a:t>48</a:t>
          </a:r>
          <a:endParaRPr lang="en-US" sz="1200" b="0">
            <a:solidFill>
              <a:sysClr val="windowText" lastClr="000000"/>
            </a:solidFill>
            <a:latin typeface="Arial" panose="020B0604020202020204" pitchFamily="34" charset="0"/>
            <a:cs typeface="Arial" panose="020B0604020202020204" pitchFamily="34" charset="0"/>
          </a:endParaRPr>
        </a:p>
        <a:p>
          <a:pPr marL="0" marR="0" lvl="0" indent="0" defTabSz="274320" eaLnBrk="1" fontAlgn="auto" latinLnBrk="0" hangingPunct="1">
            <a:lnSpc>
              <a:spcPct val="100000"/>
            </a:lnSpc>
            <a:spcBef>
              <a:spcPts val="0"/>
            </a:spcBef>
            <a:spcAft>
              <a:spcPts val="60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SMARTSOFT, INC.						SMARTADDRESSER LITE								5.11		Gold	1/21/2025</a:t>
          </a:r>
          <a:r>
            <a:rPr kumimoji="0" lang="en-US" sz="1200" b="0" i="0" u="none" strike="noStrike" kern="0" cap="none" spc="0" normalizeH="0" baseline="0" noProof="0">
              <a:ln>
                <a:noFill/>
              </a:ln>
              <a:solidFill>
                <a:srgbClr val="000000"/>
              </a:solidFill>
              <a:effectLst/>
              <a:uLnTx/>
              <a:uFillTx/>
              <a:latin typeface="Arial"/>
              <a:ea typeface="+mn-ea"/>
              <a:cs typeface="+mn-cs"/>
            </a:rPr>
            <a:t>	</a:t>
          </a:r>
          <a:r>
            <a:rPr kumimoji="0" lang="en-US" sz="1200" b="0" i="0" u="none" strike="noStrike" kern="0" cap="none" spc="0" normalizeH="0" baseline="0" noProof="0">
              <a:ln>
                <a:noFill/>
              </a:ln>
              <a:solidFill>
                <a:sysClr val="windowText" lastClr="000000"/>
              </a:solidFill>
              <a:effectLst/>
              <a:uLnTx/>
              <a:uFillTx/>
              <a:latin typeface="Arial"/>
              <a:ea typeface="+mn-ea"/>
              <a:cs typeface="+mn-cs"/>
            </a:rPr>
            <a:t>49</a:t>
          </a: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274320" eaLnBrk="1" fontAlgn="auto" latinLnBrk="0" hangingPunct="1">
            <a:lnSpc>
              <a:spcPct val="100000"/>
            </a:lnSpc>
            <a:spcBef>
              <a:spcPts val="0"/>
            </a:spcBef>
            <a:spcAft>
              <a:spcPts val="600"/>
            </a:spcAft>
            <a:buClrTx/>
            <a:buSzTx/>
            <a:buFontTx/>
            <a:buNone/>
            <a:tabLst/>
            <a:defRPr/>
          </a:pPr>
          <a:r>
            <a:rPr lang="en-US" sz="1200" b="0">
              <a:latin typeface="Arial" panose="020B0604020202020204" pitchFamily="34" charset="0"/>
              <a:cs typeface="Arial" panose="020B0604020202020204" pitchFamily="34" charset="0"/>
            </a:rPr>
            <a:t>MICRO</a:t>
          </a:r>
          <a:r>
            <a:rPr lang="en-US" sz="1200" b="0" baseline="0">
              <a:latin typeface="Arial" panose="020B0604020202020204" pitchFamily="34" charset="0"/>
              <a:cs typeface="Arial" panose="020B0604020202020204" pitchFamily="34" charset="0"/>
            </a:rPr>
            <a:t> SYSTEMS SPECIALISTS, INC.	CIRCULATION MANAGER								7.3</a:t>
          </a:r>
          <a:r>
            <a:rPr lang="en-US" sz="1200" b="0" baseline="0">
              <a:solidFill>
                <a:sysClr val="windowText" lastClr="000000"/>
              </a:solidFill>
              <a:latin typeface="Arial" panose="020B0604020202020204" pitchFamily="34" charset="0"/>
              <a:cs typeface="Arial" panose="020B0604020202020204" pitchFamily="34" charset="0"/>
            </a:rPr>
            <a:t>.7</a:t>
          </a:r>
          <a:r>
            <a:rPr lang="en-US" sz="1200" b="0" baseline="0">
              <a:latin typeface="Arial" panose="020B0604020202020204" pitchFamily="34" charset="0"/>
              <a:cs typeface="Arial" panose="020B0604020202020204" pitchFamily="34" charset="0"/>
            </a:rPr>
            <a:t>		STD</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1/21/2025</a:t>
          </a:r>
          <a:r>
            <a:rPr kumimoji="0" lang="en-US" sz="1200" b="0" i="0" u="none" strike="noStrike" kern="0" cap="none" spc="0" normalizeH="0" baseline="0" noProof="0">
              <a:ln>
                <a:noFill/>
              </a:ln>
              <a:solidFill>
                <a:srgbClr val="000000"/>
              </a:solidFill>
              <a:effectLst/>
              <a:uLnTx/>
              <a:uFillTx/>
              <a:latin typeface="Arial"/>
              <a:ea typeface="+mn-ea"/>
              <a:cs typeface="+mn-cs"/>
            </a:rPr>
            <a:t>	</a:t>
          </a:r>
          <a:r>
            <a:rPr kumimoji="0" lang="en-US" sz="1200" b="0" i="0" u="none" strike="noStrike" kern="0" cap="none" spc="0" normalizeH="0" baseline="0" noProof="0">
              <a:ln>
                <a:noFill/>
              </a:ln>
              <a:solidFill>
                <a:sysClr val="windowText" lastClr="000000"/>
              </a:solidFill>
              <a:effectLst/>
              <a:uLnTx/>
              <a:uFillTx/>
              <a:latin typeface="Arial"/>
              <a:ea typeface="+mn-ea"/>
              <a:cs typeface="+mn-cs"/>
            </a:rPr>
            <a:t>50</a:t>
          </a:r>
        </a:p>
        <a:p>
          <a:pPr marL="0" marR="0" lvl="0" indent="0" defTabSz="274320" eaLnBrk="1" fontAlgn="auto" latinLnBrk="0" hangingPunct="1">
            <a:lnSpc>
              <a:spcPct val="100000"/>
            </a:lnSpc>
            <a:spcBef>
              <a:spcPts val="0"/>
            </a:spcBef>
            <a:spcAft>
              <a:spcPts val="600"/>
            </a:spcAft>
            <a:buClrTx/>
            <a:buSzTx/>
            <a:buFontTx/>
            <a:buNone/>
            <a:tabLst/>
            <a:defRPr/>
          </a:pPr>
          <a:endParaRPr kumimoji="0" lang="en-US" sz="1200" b="0" i="0" u="none" strike="noStrike" kern="0" cap="none" spc="0" normalizeH="0" baseline="0" noProof="0">
            <a:ln>
              <a:noFill/>
            </a:ln>
            <a:solidFill>
              <a:srgbClr val="000000"/>
            </a:solidFill>
            <a:effectLst/>
            <a:uLnTx/>
            <a:uFillTx/>
            <a:latin typeface="Arial"/>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hc3.io" TargetMode="External"/><Relationship Id="rId2" Type="http://schemas.openxmlformats.org/officeDocument/2006/relationships/hyperlink" Target="http://www.precisely.com/" TargetMode="External"/><Relationship Id="rId1" Type="http://schemas.openxmlformats.org/officeDocument/2006/relationships/hyperlink" Target="mailto:kevin.ricks@precisely.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hc3.i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H5688"/>
  <sheetViews>
    <sheetView tabSelected="1" topLeftCell="A2198" zoomScaleNormal="100" workbookViewId="0">
      <selection activeCell="E2115" sqref="E2115"/>
    </sheetView>
  </sheetViews>
  <sheetFormatPr defaultRowHeight="13.8" x14ac:dyDescent="0.25"/>
  <cols>
    <col min="1" max="1" width="9" customWidth="1"/>
    <col min="2" max="2" width="4.59765625" customWidth="1"/>
    <col min="3" max="3" width="5.59765625" customWidth="1"/>
    <col min="4" max="4" width="41.59765625" customWidth="1"/>
    <col min="5" max="5" width="41.69921875" customWidth="1"/>
    <col min="6" max="6" width="41.59765625" customWidth="1"/>
    <col min="8" max="8" width="35.19921875" customWidth="1"/>
    <col min="9" max="9" width="32.5" bestFit="1" customWidth="1"/>
    <col min="10" max="10" width="29" bestFit="1" customWidth="1"/>
    <col min="11" max="12" width="30.59765625" bestFit="1" customWidth="1"/>
    <col min="13" max="13" width="29.19921875" bestFit="1" customWidth="1"/>
    <col min="14" max="14" width="24.59765625" bestFit="1" customWidth="1"/>
    <col min="15" max="15" width="29.19921875" bestFit="1" customWidth="1"/>
    <col min="16" max="16" width="26.796875" bestFit="1" customWidth="1"/>
    <col min="17" max="17" width="25" bestFit="1" customWidth="1"/>
    <col min="18" max="18" width="23" bestFit="1" customWidth="1"/>
    <col min="19" max="20" width="16.19921875" bestFit="1" customWidth="1"/>
    <col min="21" max="21" width="23.59765625" bestFit="1" customWidth="1"/>
    <col min="22" max="22" width="25.796875" bestFit="1" customWidth="1"/>
    <col min="23" max="23" width="20.19921875" bestFit="1" customWidth="1"/>
    <col min="24" max="24" width="21.19921875" bestFit="1" customWidth="1"/>
    <col min="25" max="25" width="8.69921875" bestFit="1" customWidth="1"/>
    <col min="26" max="26" width="26.19921875" bestFit="1" customWidth="1"/>
    <col min="27" max="27" width="34.5" bestFit="1" customWidth="1"/>
    <col min="28" max="28" width="32.09765625" bestFit="1" customWidth="1"/>
    <col min="29" max="29" width="24.09765625" bestFit="1" customWidth="1"/>
    <col min="30" max="30" width="31.796875" bestFit="1" customWidth="1"/>
    <col min="31" max="31" width="14" bestFit="1" customWidth="1"/>
    <col min="32" max="32" width="27.69921875" bestFit="1" customWidth="1"/>
    <col min="33" max="33" width="17.796875" bestFit="1" customWidth="1"/>
    <col min="34" max="34" width="30.19921875" bestFit="1" customWidth="1"/>
    <col min="35" max="35" width="20.19921875" bestFit="1" customWidth="1"/>
    <col min="36" max="36" width="31.69921875" bestFit="1" customWidth="1"/>
    <col min="37" max="37" width="21.19921875" bestFit="1" customWidth="1"/>
    <col min="38" max="38" width="8.59765625" bestFit="1" customWidth="1"/>
    <col min="39" max="39" width="18.09765625" bestFit="1" customWidth="1"/>
    <col min="40" max="40" width="23.796875" bestFit="1" customWidth="1"/>
    <col min="41" max="41" width="17.296875" bestFit="1" customWidth="1"/>
    <col min="42" max="42" width="19.09765625" bestFit="1" customWidth="1"/>
    <col min="43" max="43" width="28.19921875" bestFit="1" customWidth="1"/>
    <col min="44" max="44" width="33.796875" bestFit="1" customWidth="1"/>
    <col min="45" max="45" width="21.796875" bestFit="1" customWidth="1"/>
    <col min="46" max="46" width="19.5" bestFit="1" customWidth="1"/>
    <col min="47" max="47" width="23.796875" bestFit="1" customWidth="1"/>
    <col min="48" max="48" width="33.59765625" bestFit="1" customWidth="1"/>
    <col min="49" max="49" width="22.09765625" bestFit="1" customWidth="1"/>
    <col min="50" max="50" width="27.796875" bestFit="1" customWidth="1"/>
    <col min="51" max="51" width="32.19921875" bestFit="1" customWidth="1"/>
    <col min="52" max="52" width="15.59765625" bestFit="1" customWidth="1"/>
    <col min="53" max="53" width="7" bestFit="1" customWidth="1"/>
    <col min="54" max="54" width="32.5" bestFit="1" customWidth="1"/>
    <col min="55" max="55" width="12.296875" bestFit="1" customWidth="1"/>
    <col min="56" max="56" width="30.59765625" bestFit="1" customWidth="1"/>
    <col min="57" max="57" width="25.296875" bestFit="1" customWidth="1"/>
    <col min="58" max="58" width="23.09765625" bestFit="1" customWidth="1"/>
    <col min="59" max="59" width="13.296875" bestFit="1" customWidth="1"/>
    <col min="60" max="60" width="22.59765625" bestFit="1" customWidth="1"/>
    <col min="61" max="61" width="15.296875" bestFit="1" customWidth="1"/>
    <col min="62" max="62" width="21.69921875" bestFit="1" customWidth="1"/>
    <col min="63" max="63" width="16.796875" bestFit="1" customWidth="1"/>
    <col min="64" max="64" width="15.09765625" bestFit="1" customWidth="1"/>
    <col min="65" max="65" width="11.09765625" bestFit="1" customWidth="1"/>
    <col min="66" max="66" width="10.296875" bestFit="1" customWidth="1"/>
    <col min="67" max="68" width="10.09765625" bestFit="1" customWidth="1"/>
    <col min="69" max="69" width="10.5" bestFit="1" customWidth="1"/>
    <col min="70" max="70" width="11.09765625" bestFit="1" customWidth="1"/>
    <col min="71" max="72" width="10.19921875" bestFit="1" customWidth="1"/>
    <col min="73" max="73" width="21" bestFit="1" customWidth="1"/>
    <col min="74" max="74" width="24.09765625" bestFit="1" customWidth="1"/>
    <col min="75" max="75" width="23" bestFit="1" customWidth="1"/>
    <col min="76" max="77" width="16.19921875" bestFit="1" customWidth="1"/>
    <col min="78" max="78" width="23.59765625" bestFit="1" customWidth="1"/>
    <col min="79" max="79" width="25.796875" bestFit="1" customWidth="1"/>
    <col min="80" max="80" width="9.296875" bestFit="1" customWidth="1"/>
    <col min="81" max="81" width="23.5" bestFit="1" customWidth="1"/>
    <col min="82" max="82" width="29" bestFit="1" customWidth="1"/>
    <col min="83" max="83" width="26.69921875" bestFit="1" customWidth="1"/>
    <col min="84" max="84" width="17.796875" bestFit="1" customWidth="1"/>
    <col min="85" max="85" width="19.69921875" bestFit="1" customWidth="1"/>
    <col min="86" max="86" width="24.59765625" bestFit="1" customWidth="1"/>
    <col min="87" max="87" width="21.19921875" bestFit="1" customWidth="1"/>
    <col min="88" max="88" width="26.796875" bestFit="1" customWidth="1"/>
    <col min="89" max="89" width="25" bestFit="1" customWidth="1"/>
    <col min="90" max="90" width="16.296875" bestFit="1" customWidth="1"/>
    <col min="91" max="91" width="5" bestFit="1" customWidth="1"/>
    <col min="92" max="93" width="26.5" bestFit="1" customWidth="1"/>
    <col min="94" max="94" width="19.09765625" bestFit="1" customWidth="1"/>
    <col min="95" max="95" width="4.796875" bestFit="1" customWidth="1"/>
    <col min="96" max="96" width="17.296875" bestFit="1" customWidth="1"/>
    <col min="97" max="97" width="17.5" bestFit="1" customWidth="1"/>
    <col min="98" max="99" width="19.296875" bestFit="1" customWidth="1"/>
    <col min="100" max="100" width="11.59765625" bestFit="1" customWidth="1"/>
    <col min="101" max="101" width="25.09765625" bestFit="1" customWidth="1"/>
    <col min="102" max="102" width="13.09765625" bestFit="1" customWidth="1"/>
    <col min="103" max="103" width="15.5" bestFit="1" customWidth="1"/>
    <col min="104" max="104" width="17.19921875" bestFit="1" customWidth="1"/>
    <col min="105" max="105" width="16.19921875" bestFit="1" customWidth="1"/>
    <col min="106" max="106" width="14.69921875" bestFit="1" customWidth="1"/>
    <col min="107" max="107" width="15.5" bestFit="1" customWidth="1"/>
    <col min="108" max="108" width="15" bestFit="1" customWidth="1"/>
    <col min="109" max="109" width="15.796875" bestFit="1" customWidth="1"/>
    <col min="110" max="110" width="14.69921875" bestFit="1" customWidth="1"/>
    <col min="111" max="111" width="13.09765625" bestFit="1" customWidth="1"/>
    <col min="112" max="112" width="14.69921875" bestFit="1" customWidth="1"/>
  </cols>
  <sheetData>
    <row r="2" spans="3:9" x14ac:dyDescent="0.25">
      <c r="C2" s="1"/>
      <c r="D2" s="1"/>
      <c r="E2" s="1"/>
      <c r="F2" s="1"/>
      <c r="H2" s="2" t="s">
        <v>0</v>
      </c>
      <c r="I2" s="3">
        <v>45678</v>
      </c>
    </row>
    <row r="3" spans="3:9" ht="17.399999999999999" x14ac:dyDescent="0.25">
      <c r="C3" s="75" t="s">
        <v>1</v>
      </c>
      <c r="D3" s="75"/>
      <c r="E3" s="75"/>
      <c r="F3" s="75"/>
    </row>
    <row r="4" spans="3:9" ht="17.399999999999999" x14ac:dyDescent="0.25">
      <c r="C4" s="76" t="s">
        <v>2</v>
      </c>
      <c r="D4" s="76"/>
      <c r="E4" s="76"/>
      <c r="F4" s="76"/>
    </row>
    <row r="5" spans="3:9" ht="15.6" x14ac:dyDescent="0.25">
      <c r="C5" s="77" t="s">
        <v>339</v>
      </c>
      <c r="D5" s="77"/>
      <c r="E5" s="77"/>
      <c r="F5" s="77"/>
    </row>
    <row r="6" spans="3:9" ht="15.6" x14ac:dyDescent="0.25">
      <c r="C6" s="6"/>
      <c r="D6" s="6"/>
      <c r="E6" s="6"/>
      <c r="F6" s="6"/>
    </row>
    <row r="7" spans="3:9" ht="15.6" x14ac:dyDescent="0.25">
      <c r="C7" s="6"/>
      <c r="D7" s="6"/>
      <c r="E7" s="6"/>
      <c r="F7" s="6"/>
    </row>
    <row r="8" spans="3:9" ht="15.6" x14ac:dyDescent="0.25">
      <c r="C8" s="7"/>
      <c r="D8" s="6"/>
      <c r="E8" s="6"/>
      <c r="F8" s="6"/>
    </row>
    <row r="9" spans="3:9" ht="15.6" x14ac:dyDescent="0.25">
      <c r="C9" s="7"/>
      <c r="D9" s="6"/>
      <c r="E9" s="6"/>
      <c r="F9" s="6"/>
    </row>
    <row r="10" spans="3:9" ht="15" x14ac:dyDescent="0.25">
      <c r="C10" s="7"/>
      <c r="D10" s="7"/>
      <c r="E10" s="7"/>
      <c r="F10" s="8"/>
    </row>
    <row r="11" spans="3:9" ht="15" x14ac:dyDescent="0.25">
      <c r="C11" s="7"/>
      <c r="D11" s="7"/>
      <c r="E11" s="7"/>
      <c r="F11" s="8"/>
    </row>
    <row r="12" spans="3:9" ht="15" x14ac:dyDescent="0.25">
      <c r="C12" s="7"/>
      <c r="D12" s="7"/>
      <c r="E12" s="7"/>
      <c r="F12" s="8"/>
    </row>
    <row r="13" spans="3:9" ht="15" x14ac:dyDescent="0.25">
      <c r="C13" s="7"/>
      <c r="D13" s="7"/>
      <c r="E13" s="7"/>
      <c r="F13" s="8"/>
    </row>
    <row r="14" spans="3:9" ht="15" x14ac:dyDescent="0.25">
      <c r="C14" s="7"/>
      <c r="D14" s="7"/>
      <c r="E14" s="7"/>
      <c r="F14" s="8"/>
    </row>
    <row r="15" spans="3:9" ht="15" x14ac:dyDescent="0.25">
      <c r="C15" s="1"/>
      <c r="D15" s="7"/>
      <c r="E15" s="7"/>
      <c r="F15" s="8"/>
    </row>
    <row r="16" spans="3:9" ht="16.8" x14ac:dyDescent="0.25">
      <c r="C16" s="4"/>
      <c r="D16" s="7"/>
      <c r="E16" s="7"/>
      <c r="F16" s="8"/>
    </row>
    <row r="17" spans="3:6" x14ac:dyDescent="0.25">
      <c r="C17" s="1"/>
      <c r="D17" s="9"/>
      <c r="E17" s="9"/>
      <c r="F17" s="10"/>
    </row>
    <row r="18" spans="3:6" ht="16.8" x14ac:dyDescent="0.25">
      <c r="C18" s="1"/>
      <c r="D18" s="11"/>
      <c r="E18" s="11"/>
      <c r="F18" s="12"/>
    </row>
    <row r="19" spans="3:6" ht="15" x14ac:dyDescent="0.25">
      <c r="C19" s="1"/>
      <c r="D19" s="7"/>
      <c r="E19" s="7"/>
      <c r="F19" s="8"/>
    </row>
    <row r="20" spans="3:6" ht="15" x14ac:dyDescent="0.25">
      <c r="C20" s="1"/>
      <c r="D20" s="7"/>
      <c r="E20" s="7"/>
      <c r="F20" s="8"/>
    </row>
    <row r="21" spans="3:6" ht="15" x14ac:dyDescent="0.25">
      <c r="C21" s="1"/>
      <c r="D21" s="7"/>
      <c r="E21" s="7"/>
      <c r="F21" s="8"/>
    </row>
    <row r="22" spans="3:6" ht="15" x14ac:dyDescent="0.25">
      <c r="C22" s="1"/>
      <c r="D22" s="7"/>
      <c r="E22" s="7"/>
      <c r="F22" s="7"/>
    </row>
    <row r="23" spans="3:6" ht="15" x14ac:dyDescent="0.25">
      <c r="C23" s="1"/>
      <c r="D23" s="7"/>
      <c r="E23" s="7"/>
      <c r="F23" s="7"/>
    </row>
    <row r="24" spans="3:6" ht="15" x14ac:dyDescent="0.25">
      <c r="C24" s="1"/>
      <c r="D24" s="7"/>
      <c r="E24" s="7"/>
      <c r="F24" s="7"/>
    </row>
    <row r="25" spans="3:6" ht="16.8" x14ac:dyDescent="0.25">
      <c r="C25" s="4"/>
      <c r="D25" s="4"/>
      <c r="E25" s="4"/>
      <c r="F25" s="4"/>
    </row>
    <row r="26" spans="3:6" ht="15.6" x14ac:dyDescent="0.25">
      <c r="C26" s="1"/>
      <c r="D26" s="13"/>
      <c r="E26" s="7"/>
      <c r="F26" s="7"/>
    </row>
    <row r="27" spans="3:6" ht="16.8" x14ac:dyDescent="0.25">
      <c r="C27" s="4"/>
      <c r="D27" s="14"/>
      <c r="E27" s="14"/>
      <c r="F27" s="14"/>
    </row>
    <row r="28" spans="3:6" ht="15" x14ac:dyDescent="0.25">
      <c r="C28" s="1"/>
      <c r="D28" s="7"/>
      <c r="E28" s="7"/>
      <c r="F28" s="7"/>
    </row>
    <row r="29" spans="3:6" ht="15" x14ac:dyDescent="0.25">
      <c r="C29" s="1"/>
      <c r="D29" s="7"/>
      <c r="E29" s="7"/>
      <c r="F29" s="7"/>
    </row>
    <row r="30" spans="3:6" ht="15" x14ac:dyDescent="0.25">
      <c r="C30" s="1"/>
      <c r="D30" s="7"/>
      <c r="E30" s="7"/>
      <c r="F30" s="7"/>
    </row>
    <row r="31" spans="3:6" ht="15" x14ac:dyDescent="0.25">
      <c r="C31" s="1"/>
      <c r="D31" s="7"/>
      <c r="E31" s="7"/>
      <c r="F31" s="7"/>
    </row>
    <row r="32" spans="3:6" ht="15.6" x14ac:dyDescent="0.25">
      <c r="C32" s="1"/>
      <c r="D32" s="6"/>
      <c r="E32" s="7"/>
      <c r="F32" s="7"/>
    </row>
    <row r="33" spans="3:6" ht="15.6" x14ac:dyDescent="0.25">
      <c r="C33" s="1"/>
      <c r="D33" s="13"/>
      <c r="E33" s="7"/>
      <c r="F33" s="7"/>
    </row>
    <row r="34" spans="3:6" ht="15" x14ac:dyDescent="0.25">
      <c r="C34" s="1"/>
      <c r="D34" s="7"/>
      <c r="E34" s="15"/>
      <c r="F34" s="15"/>
    </row>
    <row r="35" spans="3:6" ht="15.6" x14ac:dyDescent="0.25">
      <c r="C35" s="6"/>
      <c r="D35" s="6"/>
      <c r="E35" s="6"/>
      <c r="F35" s="6"/>
    </row>
    <row r="36" spans="3:6" ht="15" x14ac:dyDescent="0.25">
      <c r="C36" s="1"/>
      <c r="D36" s="7"/>
      <c r="E36" s="7"/>
      <c r="F36" s="7"/>
    </row>
    <row r="37" spans="3:6" ht="15" x14ac:dyDescent="0.25">
      <c r="C37" s="1"/>
      <c r="D37" s="7"/>
      <c r="E37" s="7"/>
      <c r="F37" s="7"/>
    </row>
    <row r="38" spans="3:6" ht="15" x14ac:dyDescent="0.25">
      <c r="C38" s="1"/>
      <c r="D38" s="7"/>
      <c r="E38" s="7"/>
      <c r="F38" s="7"/>
    </row>
    <row r="39" spans="3:6" ht="15" x14ac:dyDescent="0.25">
      <c r="C39" s="1"/>
      <c r="D39" s="7"/>
      <c r="E39" s="7"/>
      <c r="F39" s="7"/>
    </row>
    <row r="40" spans="3:6" ht="15.6" x14ac:dyDescent="0.25">
      <c r="C40" s="1"/>
      <c r="D40" s="13"/>
      <c r="E40" s="9"/>
      <c r="F40" s="9"/>
    </row>
    <row r="41" spans="3:6" ht="15.6" x14ac:dyDescent="0.25">
      <c r="C41" s="1"/>
      <c r="D41" s="13"/>
      <c r="E41" s="7"/>
      <c r="F41" s="7"/>
    </row>
    <row r="42" spans="3:6" ht="15" x14ac:dyDescent="0.25">
      <c r="C42" s="1"/>
      <c r="D42" s="7"/>
      <c r="E42" s="7"/>
      <c r="F42" s="7"/>
    </row>
    <row r="43" spans="3:6" ht="15" x14ac:dyDescent="0.25">
      <c r="C43" s="1"/>
      <c r="D43" s="7"/>
      <c r="E43" s="7"/>
      <c r="F43" s="7"/>
    </row>
    <row r="44" spans="3:6" ht="15" x14ac:dyDescent="0.25">
      <c r="C44" s="1"/>
      <c r="D44" s="7"/>
      <c r="E44" s="7"/>
      <c r="F44" s="7"/>
    </row>
    <row r="45" spans="3:6" ht="15" x14ac:dyDescent="0.25">
      <c r="C45" s="16"/>
      <c r="D45" s="7"/>
      <c r="E45" s="7"/>
      <c r="F45" s="7"/>
    </row>
    <row r="46" spans="3:6" ht="15.6" x14ac:dyDescent="0.25">
      <c r="C46" s="1"/>
      <c r="D46" s="13"/>
      <c r="E46" s="17"/>
      <c r="F46" s="6"/>
    </row>
    <row r="47" spans="3:6" x14ac:dyDescent="0.25">
      <c r="C47" s="1"/>
      <c r="D47" s="71"/>
      <c r="E47" s="71"/>
      <c r="F47" s="71"/>
    </row>
    <row r="48" spans="3:6" x14ac:dyDescent="0.25">
      <c r="C48" s="1"/>
      <c r="D48" s="71"/>
      <c r="E48" s="71"/>
      <c r="F48" s="71"/>
    </row>
    <row r="49" spans="3:6" ht="15.6" x14ac:dyDescent="0.25">
      <c r="C49" s="1"/>
      <c r="D49" s="7"/>
      <c r="E49" s="17"/>
      <c r="F49" s="18"/>
    </row>
    <row r="50" spans="3:6" ht="15" x14ac:dyDescent="0.25">
      <c r="C50" s="1"/>
      <c r="D50" s="7"/>
      <c r="E50" s="7"/>
      <c r="F50" s="7"/>
    </row>
    <row r="51" spans="3:6" ht="15" x14ac:dyDescent="0.25">
      <c r="C51" s="1"/>
      <c r="D51" s="7"/>
      <c r="E51" s="7"/>
      <c r="F51" s="7"/>
    </row>
    <row r="52" spans="3:6" ht="15" x14ac:dyDescent="0.25">
      <c r="C52" s="1"/>
      <c r="D52" s="7"/>
      <c r="E52" s="7"/>
      <c r="F52" s="7"/>
    </row>
    <row r="53" spans="3:6" ht="15.6" x14ac:dyDescent="0.25">
      <c r="C53" s="1"/>
      <c r="D53" s="13"/>
      <c r="E53" s="7"/>
      <c r="F53" s="7"/>
    </row>
    <row r="54" spans="3:6" ht="15" x14ac:dyDescent="0.25">
      <c r="C54" s="1"/>
      <c r="D54" s="7"/>
      <c r="E54" s="7"/>
      <c r="F54" s="7"/>
    </row>
    <row r="55" spans="3:6" ht="15" x14ac:dyDescent="0.25">
      <c r="C55" s="1"/>
      <c r="D55" s="7"/>
      <c r="E55" s="7"/>
      <c r="F55" s="7"/>
    </row>
    <row r="56" spans="3:6" ht="15" x14ac:dyDescent="0.25">
      <c r="C56" s="1"/>
      <c r="D56" s="7"/>
      <c r="E56" s="7"/>
      <c r="F56" s="7"/>
    </row>
    <row r="57" spans="3:6" ht="15" x14ac:dyDescent="0.25">
      <c r="C57" s="1"/>
      <c r="D57" s="7"/>
      <c r="E57" s="7"/>
      <c r="F57" s="7"/>
    </row>
    <row r="58" spans="3:6" ht="15" x14ac:dyDescent="0.25">
      <c r="C58" s="1"/>
      <c r="D58" s="7"/>
      <c r="E58" s="7"/>
      <c r="F58" s="7"/>
    </row>
    <row r="59" spans="3:6" ht="15.6" x14ac:dyDescent="0.25">
      <c r="C59" s="1"/>
      <c r="D59" s="13"/>
      <c r="E59" s="7"/>
      <c r="F59" s="7"/>
    </row>
    <row r="60" spans="3:6" ht="15" x14ac:dyDescent="0.25">
      <c r="C60" s="1"/>
      <c r="D60" s="7"/>
      <c r="E60" s="7"/>
      <c r="F60" s="7"/>
    </row>
    <row r="61" spans="3:6" ht="15" x14ac:dyDescent="0.25">
      <c r="C61" s="1"/>
      <c r="D61" s="7"/>
      <c r="E61" s="7"/>
      <c r="F61" s="7"/>
    </row>
    <row r="62" spans="3:6" ht="15.6" x14ac:dyDescent="0.25">
      <c r="C62" s="1"/>
      <c r="D62" s="13"/>
      <c r="E62" s="7"/>
      <c r="F62" s="7"/>
    </row>
    <row r="63" spans="3:6" ht="15" x14ac:dyDescent="0.25">
      <c r="C63" s="1"/>
      <c r="D63" s="7"/>
      <c r="E63" s="7"/>
      <c r="F63" s="7"/>
    </row>
    <row r="64" spans="3:6" ht="15" x14ac:dyDescent="0.25">
      <c r="C64" s="1"/>
      <c r="D64" s="7"/>
      <c r="E64" s="7"/>
      <c r="F64" s="7"/>
    </row>
    <row r="65" spans="3:7" ht="15" x14ac:dyDescent="0.25">
      <c r="C65" s="1"/>
      <c r="D65" s="7"/>
      <c r="E65" s="7"/>
      <c r="F65" s="7"/>
    </row>
    <row r="66" spans="3:7" ht="15.6" x14ac:dyDescent="0.25">
      <c r="C66" s="1"/>
      <c r="D66" s="13"/>
      <c r="E66" s="7"/>
      <c r="F66" s="7"/>
    </row>
    <row r="67" spans="3:7" ht="15" x14ac:dyDescent="0.25">
      <c r="C67" s="1"/>
      <c r="D67" s="7"/>
      <c r="E67" s="7"/>
      <c r="F67" s="7"/>
    </row>
    <row r="68" spans="3:7" ht="15" x14ac:dyDescent="0.25">
      <c r="C68" s="1"/>
      <c r="D68" s="7"/>
      <c r="E68" s="7"/>
      <c r="F68" s="7"/>
    </row>
    <row r="69" spans="3:7" ht="15" x14ac:dyDescent="0.25">
      <c r="C69" s="1"/>
      <c r="D69" s="7"/>
      <c r="E69" s="7"/>
      <c r="F69" s="7"/>
    </row>
    <row r="70" spans="3:7" ht="15" x14ac:dyDescent="0.25">
      <c r="C70" s="1"/>
      <c r="D70" s="7"/>
      <c r="E70" s="7"/>
      <c r="F70" s="7"/>
    </row>
    <row r="71" spans="3:7" ht="15" x14ac:dyDescent="0.25">
      <c r="C71" s="16"/>
      <c r="D71" s="7"/>
      <c r="E71" s="7"/>
      <c r="F71" s="7"/>
    </row>
    <row r="72" spans="3:7" ht="15.6" x14ac:dyDescent="0.25">
      <c r="C72" s="1"/>
      <c r="D72" s="13"/>
      <c r="E72" s="17"/>
      <c r="F72" s="6"/>
    </row>
    <row r="73" spans="3:7" ht="15.6" x14ac:dyDescent="0.25">
      <c r="C73" s="1"/>
      <c r="D73" s="6"/>
      <c r="E73" s="6"/>
      <c r="F73" s="6"/>
    </row>
    <row r="74" spans="3:7" ht="15.6" x14ac:dyDescent="0.25">
      <c r="C74" s="1"/>
      <c r="D74" s="6"/>
      <c r="E74" s="6"/>
      <c r="F74" s="6"/>
    </row>
    <row r="75" spans="3:7" ht="15.6" x14ac:dyDescent="0.25">
      <c r="C75" s="1"/>
      <c r="D75" s="6"/>
      <c r="E75" s="6"/>
      <c r="F75" s="6"/>
    </row>
    <row r="76" spans="3:7" ht="15" x14ac:dyDescent="0.25">
      <c r="C76" s="1"/>
      <c r="D76" s="7"/>
      <c r="E76" s="19"/>
      <c r="F76" s="20"/>
    </row>
    <row r="77" spans="3:7" ht="15" x14ac:dyDescent="0.25">
      <c r="C77" s="7"/>
      <c r="D77" s="19"/>
      <c r="E77" s="20"/>
      <c r="F77" s="21"/>
      <c r="G77">
        <f>77-2+1</f>
        <v>76</v>
      </c>
    </row>
    <row r="78" spans="3:7" x14ac:dyDescent="0.25">
      <c r="C78" s="1"/>
      <c r="D78" s="1"/>
      <c r="E78" s="1"/>
      <c r="F78" s="1"/>
    </row>
    <row r="79" spans="3:7" ht="16.8" x14ac:dyDescent="0.25">
      <c r="C79" s="4"/>
      <c r="D79" s="4"/>
      <c r="E79" s="4"/>
      <c r="F79" s="4"/>
    </row>
    <row r="80" spans="3:7" ht="17.399999999999999" x14ac:dyDescent="0.25">
      <c r="C80" s="75" t="s">
        <v>1</v>
      </c>
      <c r="D80" s="75"/>
      <c r="E80" s="75"/>
      <c r="F80" s="75"/>
    </row>
    <row r="81" spans="3:6" ht="17.399999999999999" x14ac:dyDescent="0.25">
      <c r="C81" s="76" t="s">
        <v>2</v>
      </c>
      <c r="D81" s="76"/>
      <c r="E81" s="76"/>
      <c r="F81" s="76"/>
    </row>
    <row r="82" spans="3:6" ht="17.399999999999999" x14ac:dyDescent="0.25">
      <c r="C82" s="5"/>
      <c r="D82" s="5"/>
      <c r="E82" s="5"/>
      <c r="F82" s="5"/>
    </row>
    <row r="83" spans="3:6" ht="15.6" x14ac:dyDescent="0.25">
      <c r="C83" s="6"/>
      <c r="D83" s="6"/>
      <c r="E83" s="6"/>
      <c r="F83" s="6"/>
    </row>
    <row r="84" spans="3:6" ht="15.6" x14ac:dyDescent="0.25">
      <c r="C84" s="6"/>
      <c r="D84" s="6"/>
      <c r="E84" s="6"/>
      <c r="F84" s="6"/>
    </row>
    <row r="85" spans="3:6" ht="15.6" x14ac:dyDescent="0.25">
      <c r="C85" s="7"/>
      <c r="D85" s="6"/>
      <c r="E85" s="6"/>
      <c r="F85" s="6"/>
    </row>
    <row r="86" spans="3:6" ht="15.6" x14ac:dyDescent="0.25">
      <c r="C86" s="7"/>
      <c r="D86" s="6"/>
      <c r="E86" s="6"/>
      <c r="F86" s="6"/>
    </row>
    <row r="87" spans="3:6" ht="15" x14ac:dyDescent="0.25">
      <c r="C87" s="7"/>
      <c r="D87" s="7"/>
      <c r="E87" s="7"/>
      <c r="F87" s="8"/>
    </row>
    <row r="88" spans="3:6" ht="15" x14ac:dyDescent="0.25">
      <c r="C88" s="7"/>
      <c r="D88" s="7"/>
      <c r="E88" s="7"/>
      <c r="F88" s="8"/>
    </row>
    <row r="89" spans="3:6" ht="15" x14ac:dyDescent="0.25">
      <c r="C89" s="7"/>
      <c r="D89" s="7"/>
      <c r="E89" s="7"/>
      <c r="F89" s="8"/>
    </row>
    <row r="90" spans="3:6" ht="15" x14ac:dyDescent="0.25">
      <c r="C90" s="7"/>
      <c r="D90" s="7"/>
      <c r="E90" s="7"/>
      <c r="F90" s="8"/>
    </row>
    <row r="91" spans="3:6" ht="15" x14ac:dyDescent="0.25">
      <c r="C91" s="7"/>
      <c r="D91" s="7"/>
      <c r="E91" s="7"/>
      <c r="F91" s="8"/>
    </row>
    <row r="92" spans="3:6" ht="15" x14ac:dyDescent="0.25">
      <c r="C92" s="1"/>
      <c r="D92" s="7"/>
      <c r="E92" s="7"/>
      <c r="F92" s="8"/>
    </row>
    <row r="93" spans="3:6" ht="16.8" x14ac:dyDescent="0.25">
      <c r="C93" s="4"/>
      <c r="D93" s="7"/>
      <c r="E93" s="7"/>
      <c r="F93" s="8"/>
    </row>
    <row r="94" spans="3:6" x14ac:dyDescent="0.25">
      <c r="C94" s="1"/>
      <c r="D94" s="9"/>
      <c r="E94" s="9"/>
      <c r="F94" s="10"/>
    </row>
    <row r="95" spans="3:6" ht="16.8" x14ac:dyDescent="0.25">
      <c r="C95" s="1"/>
      <c r="D95" s="11"/>
      <c r="E95" s="11"/>
      <c r="F95" s="12"/>
    </row>
    <row r="96" spans="3:6" ht="15" x14ac:dyDescent="0.25">
      <c r="C96" s="1"/>
      <c r="D96" s="7"/>
      <c r="E96" s="7"/>
      <c r="F96" s="8"/>
    </row>
    <row r="97" spans="3:6" ht="15" x14ac:dyDescent="0.25">
      <c r="C97" s="1"/>
      <c r="D97" s="7"/>
      <c r="E97" s="7"/>
      <c r="F97" s="8"/>
    </row>
    <row r="98" spans="3:6" ht="15" x14ac:dyDescent="0.25">
      <c r="C98" s="1"/>
      <c r="D98" s="7"/>
      <c r="E98" s="7"/>
      <c r="F98" s="8"/>
    </row>
    <row r="99" spans="3:6" ht="15" x14ac:dyDescent="0.25">
      <c r="C99" s="1"/>
      <c r="D99" s="7"/>
      <c r="E99" s="7"/>
      <c r="F99" s="7"/>
    </row>
    <row r="100" spans="3:6" ht="15" x14ac:dyDescent="0.25">
      <c r="C100" s="1"/>
      <c r="D100" s="7"/>
      <c r="E100" s="7"/>
      <c r="F100" s="7"/>
    </row>
    <row r="101" spans="3:6" ht="15" x14ac:dyDescent="0.25">
      <c r="C101" s="1"/>
      <c r="D101" s="7"/>
      <c r="E101" s="7"/>
      <c r="F101" s="7"/>
    </row>
    <row r="102" spans="3:6" ht="16.8" x14ac:dyDescent="0.25">
      <c r="C102" s="4"/>
      <c r="D102" s="4"/>
      <c r="E102" s="4"/>
      <c r="F102" s="4"/>
    </row>
    <row r="103" spans="3:6" ht="15.6" x14ac:dyDescent="0.25">
      <c r="C103" s="1"/>
      <c r="D103" s="13"/>
      <c r="E103" s="7"/>
      <c r="F103" s="7"/>
    </row>
    <row r="104" spans="3:6" ht="16.8" x14ac:dyDescent="0.25">
      <c r="C104" s="4"/>
      <c r="D104" s="14"/>
      <c r="E104" s="14"/>
      <c r="F104" s="14"/>
    </row>
    <row r="105" spans="3:6" ht="15" x14ac:dyDescent="0.25">
      <c r="C105" s="1"/>
      <c r="D105" s="7"/>
      <c r="E105" s="7"/>
      <c r="F105" s="7"/>
    </row>
    <row r="106" spans="3:6" ht="15" x14ac:dyDescent="0.25">
      <c r="C106" s="1"/>
      <c r="D106" s="7"/>
      <c r="E106" s="7"/>
      <c r="F106" s="7"/>
    </row>
    <row r="107" spans="3:6" ht="15" x14ac:dyDescent="0.25">
      <c r="C107" s="1"/>
      <c r="D107" s="7"/>
      <c r="E107" s="7"/>
      <c r="F107" s="7"/>
    </row>
    <row r="108" spans="3:6" ht="15" x14ac:dyDescent="0.25">
      <c r="C108" s="1"/>
      <c r="D108" s="7"/>
      <c r="E108" s="7"/>
      <c r="F108" s="7"/>
    </row>
    <row r="109" spans="3:6" ht="15.6" x14ac:dyDescent="0.25">
      <c r="C109" s="1"/>
      <c r="D109" s="6"/>
      <c r="E109" s="7"/>
      <c r="F109" s="7"/>
    </row>
    <row r="110" spans="3:6" ht="15.6" x14ac:dyDescent="0.25">
      <c r="C110" s="1"/>
      <c r="D110" s="13"/>
      <c r="E110" s="7"/>
      <c r="F110" s="7"/>
    </row>
    <row r="111" spans="3:6" ht="15" x14ac:dyDescent="0.25">
      <c r="C111" s="1"/>
      <c r="D111" s="7"/>
      <c r="E111" s="15"/>
      <c r="F111" s="15"/>
    </row>
    <row r="112" spans="3:6" ht="15.6" x14ac:dyDescent="0.25">
      <c r="C112" s="6"/>
      <c r="D112" s="6"/>
      <c r="E112" s="6"/>
      <c r="F112" s="6"/>
    </row>
    <row r="113" spans="3:6" ht="15" x14ac:dyDescent="0.25">
      <c r="C113" s="1"/>
      <c r="D113" s="7"/>
      <c r="E113" s="7"/>
      <c r="F113" s="7"/>
    </row>
    <row r="114" spans="3:6" ht="15" x14ac:dyDescent="0.25">
      <c r="C114" s="1"/>
      <c r="D114" s="7"/>
      <c r="E114" s="7"/>
      <c r="F114" s="7"/>
    </row>
    <row r="115" spans="3:6" ht="15" x14ac:dyDescent="0.25">
      <c r="C115" s="1"/>
      <c r="D115" s="7"/>
      <c r="E115" s="7"/>
      <c r="F115" s="7"/>
    </row>
    <row r="116" spans="3:6" ht="15" x14ac:dyDescent="0.25">
      <c r="C116" s="1"/>
      <c r="D116" s="7"/>
      <c r="E116" s="7"/>
      <c r="F116" s="7"/>
    </row>
    <row r="117" spans="3:6" ht="15.6" x14ac:dyDescent="0.25">
      <c r="C117" s="1"/>
      <c r="D117" s="13"/>
      <c r="E117" s="9"/>
      <c r="F117" s="9"/>
    </row>
    <row r="118" spans="3:6" ht="15.6" x14ac:dyDescent="0.25">
      <c r="C118" s="1"/>
      <c r="D118" s="13"/>
      <c r="E118" s="7"/>
      <c r="F118" s="7"/>
    </row>
    <row r="119" spans="3:6" ht="15" x14ac:dyDescent="0.25">
      <c r="C119" s="1"/>
      <c r="D119" s="7"/>
      <c r="E119" s="7"/>
      <c r="F119" s="7"/>
    </row>
    <row r="120" spans="3:6" ht="15" x14ac:dyDescent="0.25">
      <c r="C120" s="1"/>
      <c r="D120" s="7"/>
      <c r="E120" s="7"/>
      <c r="F120" s="7"/>
    </row>
    <row r="121" spans="3:6" ht="15" x14ac:dyDescent="0.25">
      <c r="C121" s="1"/>
      <c r="D121" s="7"/>
      <c r="E121" s="7"/>
      <c r="F121" s="7"/>
    </row>
    <row r="122" spans="3:6" ht="15" x14ac:dyDescent="0.25">
      <c r="C122" s="16"/>
      <c r="D122" s="7"/>
      <c r="E122" s="7"/>
      <c r="F122" s="7"/>
    </row>
    <row r="123" spans="3:6" ht="15.6" x14ac:dyDescent="0.25">
      <c r="C123" s="1"/>
      <c r="D123" s="13"/>
      <c r="E123" s="17"/>
      <c r="F123" s="6"/>
    </row>
    <row r="124" spans="3:6" ht="14.25" customHeight="1" x14ac:dyDescent="0.25">
      <c r="C124" s="1"/>
      <c r="D124" s="71"/>
      <c r="E124" s="71"/>
      <c r="F124" s="71"/>
    </row>
    <row r="125" spans="3:6" ht="14.25" customHeight="1" x14ac:dyDescent="0.25">
      <c r="C125" s="1"/>
      <c r="D125" s="71"/>
      <c r="E125" s="71"/>
      <c r="F125" s="71"/>
    </row>
    <row r="126" spans="3:6" ht="15.6" x14ac:dyDescent="0.25">
      <c r="C126" s="1"/>
      <c r="D126" s="7"/>
      <c r="E126" s="17"/>
      <c r="F126" s="18"/>
    </row>
    <row r="127" spans="3:6" ht="15" x14ac:dyDescent="0.25">
      <c r="C127" s="1"/>
      <c r="D127" s="7"/>
      <c r="E127" s="7"/>
      <c r="F127" s="7"/>
    </row>
    <row r="128" spans="3:6" ht="15" x14ac:dyDescent="0.25">
      <c r="C128" s="1"/>
      <c r="D128" s="7"/>
      <c r="E128" s="7"/>
      <c r="F128" s="7"/>
    </row>
    <row r="129" spans="3:6" ht="15" x14ac:dyDescent="0.25">
      <c r="C129" s="1"/>
      <c r="D129" s="7"/>
      <c r="E129" s="7"/>
      <c r="F129" s="7"/>
    </row>
    <row r="130" spans="3:6" ht="15.6" x14ac:dyDescent="0.25">
      <c r="C130" s="1"/>
      <c r="D130" s="13"/>
      <c r="E130" s="7"/>
      <c r="F130" s="7"/>
    </row>
    <row r="131" spans="3:6" ht="15" x14ac:dyDescent="0.25">
      <c r="C131" s="1"/>
      <c r="D131" s="7"/>
      <c r="E131" s="7"/>
      <c r="F131" s="7"/>
    </row>
    <row r="132" spans="3:6" ht="15" x14ac:dyDescent="0.25">
      <c r="C132" s="1"/>
      <c r="D132" s="7"/>
      <c r="E132" s="7"/>
      <c r="F132" s="7"/>
    </row>
    <row r="133" spans="3:6" ht="15" x14ac:dyDescent="0.25">
      <c r="C133" s="1"/>
      <c r="D133" s="7"/>
      <c r="E133" s="7"/>
      <c r="F133" s="7"/>
    </row>
    <row r="134" spans="3:6" ht="15" x14ac:dyDescent="0.25">
      <c r="C134" s="1"/>
      <c r="D134" s="7"/>
      <c r="E134" s="7"/>
      <c r="F134" s="7"/>
    </row>
    <row r="135" spans="3:6" ht="15" x14ac:dyDescent="0.25">
      <c r="C135" s="1"/>
      <c r="D135" s="7"/>
      <c r="E135" s="7"/>
      <c r="F135" s="7"/>
    </row>
    <row r="136" spans="3:6" ht="15.6" x14ac:dyDescent="0.25">
      <c r="C136" s="1"/>
      <c r="D136" s="13"/>
      <c r="E136" s="7"/>
      <c r="F136" s="7"/>
    </row>
    <row r="137" spans="3:6" ht="15" x14ac:dyDescent="0.25">
      <c r="C137" s="1"/>
      <c r="D137" s="7"/>
      <c r="E137" s="7"/>
      <c r="F137" s="7"/>
    </row>
    <row r="138" spans="3:6" ht="15" x14ac:dyDescent="0.25">
      <c r="C138" s="1"/>
      <c r="D138" s="7"/>
      <c r="E138" s="7"/>
      <c r="F138" s="7"/>
    </row>
    <row r="139" spans="3:6" ht="15.6" x14ac:dyDescent="0.25">
      <c r="C139" s="1"/>
      <c r="D139" s="13"/>
      <c r="E139" s="7"/>
      <c r="F139" s="7"/>
    </row>
    <row r="140" spans="3:6" ht="15" x14ac:dyDescent="0.25">
      <c r="C140" s="1"/>
      <c r="D140" s="7"/>
      <c r="E140" s="7"/>
      <c r="F140" s="7"/>
    </row>
    <row r="141" spans="3:6" ht="15" x14ac:dyDescent="0.25">
      <c r="C141" s="1"/>
      <c r="D141" s="7"/>
      <c r="E141" s="7"/>
      <c r="F141" s="7"/>
    </row>
    <row r="142" spans="3:6" ht="15" x14ac:dyDescent="0.25">
      <c r="C142" s="1"/>
      <c r="D142" s="7"/>
      <c r="E142" s="7"/>
      <c r="F142" s="7"/>
    </row>
    <row r="143" spans="3:6" ht="15.6" x14ac:dyDescent="0.25">
      <c r="C143" s="1"/>
      <c r="D143" s="13"/>
      <c r="E143" s="7"/>
      <c r="F143" s="7"/>
    </row>
    <row r="144" spans="3:6" ht="15" x14ac:dyDescent="0.25">
      <c r="C144" s="1"/>
      <c r="D144" s="7"/>
      <c r="E144" s="7"/>
      <c r="F144" s="7"/>
    </row>
    <row r="145" spans="3:10" ht="15" x14ac:dyDescent="0.25">
      <c r="C145" s="1"/>
      <c r="D145" s="7"/>
      <c r="E145" s="7"/>
      <c r="F145" s="7"/>
    </row>
    <row r="146" spans="3:10" ht="15" x14ac:dyDescent="0.25">
      <c r="C146" s="1"/>
      <c r="D146" s="7"/>
      <c r="E146" s="7"/>
      <c r="F146" s="7"/>
    </row>
    <row r="147" spans="3:10" ht="15" x14ac:dyDescent="0.25">
      <c r="C147" s="1"/>
      <c r="D147" s="7"/>
      <c r="E147" s="7"/>
      <c r="F147" s="7"/>
    </row>
    <row r="148" spans="3:10" ht="15" x14ac:dyDescent="0.25">
      <c r="C148" s="16"/>
      <c r="D148" s="7"/>
      <c r="E148" s="7"/>
      <c r="F148" s="7"/>
    </row>
    <row r="149" spans="3:10" ht="15.6" x14ac:dyDescent="0.25">
      <c r="C149" s="1"/>
      <c r="D149" s="13"/>
      <c r="E149" s="17"/>
      <c r="F149" s="6"/>
    </row>
    <row r="150" spans="3:10" ht="15.6" x14ac:dyDescent="0.25">
      <c r="C150" s="1"/>
      <c r="D150" s="6"/>
      <c r="E150" s="6"/>
      <c r="F150" s="6"/>
    </row>
    <row r="151" spans="3:10" ht="15.6" x14ac:dyDescent="0.25">
      <c r="C151" s="1"/>
      <c r="D151" s="6"/>
      <c r="E151" s="6"/>
      <c r="F151" s="6"/>
    </row>
    <row r="152" spans="3:10" ht="15" x14ac:dyDescent="0.25">
      <c r="C152" s="1"/>
      <c r="D152" s="7"/>
      <c r="E152" s="19"/>
      <c r="F152" s="20"/>
    </row>
    <row r="153" spans="3:10" ht="15" x14ac:dyDescent="0.25">
      <c r="C153" s="7"/>
      <c r="D153" s="19"/>
      <c r="E153" s="20"/>
      <c r="F153" s="21"/>
    </row>
    <row r="154" spans="3:10" x14ac:dyDescent="0.25">
      <c r="C154" s="1"/>
      <c r="D154" s="1"/>
      <c r="E154" s="1"/>
      <c r="F154" s="1"/>
      <c r="G154">
        <f>154-79+1</f>
        <v>76</v>
      </c>
    </row>
    <row r="155" spans="3:10" ht="16.8" x14ac:dyDescent="0.25">
      <c r="C155" s="72" t="s">
        <v>3</v>
      </c>
      <c r="D155" s="72"/>
      <c r="E155" s="72"/>
      <c r="F155" s="72"/>
    </row>
    <row r="156" spans="3:10" ht="16.8" x14ac:dyDescent="0.25">
      <c r="C156" s="73" t="s">
        <v>4</v>
      </c>
      <c r="D156" s="73"/>
      <c r="E156" s="73"/>
      <c r="F156" s="73"/>
    </row>
    <row r="157" spans="3:10" x14ac:dyDescent="0.25">
      <c r="C157" s="1"/>
      <c r="D157" s="9"/>
      <c r="E157" s="9"/>
      <c r="F157" s="9"/>
    </row>
    <row r="158" spans="3:10" ht="15.6" x14ac:dyDescent="0.3">
      <c r="C158" s="69" t="str">
        <f t="shared" ref="C158:C167" si="0">+J158</f>
        <v>Company Name:   ACCUZIP INC.</v>
      </c>
      <c r="D158" s="69"/>
      <c r="E158" s="69"/>
      <c r="F158" s="69"/>
      <c r="H158" s="22" t="s">
        <v>5</v>
      </c>
      <c r="I158" s="22" t="s">
        <v>6</v>
      </c>
      <c r="J158" s="22" t="str">
        <f t="shared" ref="J158:J167" si="1">CONCATENATE(H158,I158)</f>
        <v>Company Name:   ACCUZIP INC.</v>
      </c>
    </row>
    <row r="159" spans="3:10" ht="15.6" x14ac:dyDescent="0.3">
      <c r="C159" s="69" t="str">
        <f t="shared" si="0"/>
        <v>Product Name:   ACCUZIP DIRECT MAIL RESTFUL API</v>
      </c>
      <c r="D159" s="69"/>
      <c r="E159" s="69"/>
      <c r="F159" s="69"/>
      <c r="H159" s="22" t="s">
        <v>7</v>
      </c>
      <c r="I159" s="22" t="s">
        <v>8</v>
      </c>
      <c r="J159" s="22" t="str">
        <f t="shared" si="1"/>
        <v>Product Name:   ACCUZIP DIRECT MAIL RESTFUL API</v>
      </c>
    </row>
    <row r="160" spans="3:10" ht="15.6" x14ac:dyDescent="0.3">
      <c r="C160" s="69" t="str">
        <f t="shared" si="0"/>
        <v>Product Version:   5.11</v>
      </c>
      <c r="D160" s="69"/>
      <c r="E160" s="69"/>
      <c r="F160" s="69"/>
      <c r="H160" s="22" t="s">
        <v>9</v>
      </c>
      <c r="I160" s="45">
        <v>5.1100000000000003</v>
      </c>
      <c r="J160" s="22" t="str">
        <f t="shared" si="1"/>
        <v>Product Version:   5.11</v>
      </c>
    </row>
    <row r="161" spans="3:10" ht="15" x14ac:dyDescent="0.3">
      <c r="C161" s="70" t="str">
        <f t="shared" si="0"/>
        <v>Sales Contact:   Sales</v>
      </c>
      <c r="D161" s="70"/>
      <c r="E161" s="70"/>
      <c r="F161" s="70"/>
      <c r="H161" s="22" t="s">
        <v>10</v>
      </c>
      <c r="I161" s="22" t="s">
        <v>11</v>
      </c>
      <c r="J161" s="22" t="str">
        <f t="shared" si="1"/>
        <v>Sales Contact:   Sales</v>
      </c>
    </row>
    <row r="162" spans="3:10" ht="15" x14ac:dyDescent="0.3">
      <c r="C162" s="70" t="str">
        <f t="shared" si="0"/>
        <v>Address:   3216 El Camino Real</v>
      </c>
      <c r="D162" s="70"/>
      <c r="E162" s="70"/>
      <c r="F162" s="70"/>
      <c r="H162" s="22" t="s">
        <v>12</v>
      </c>
      <c r="I162" s="22" t="s">
        <v>13</v>
      </c>
      <c r="J162" s="22" t="str">
        <f t="shared" si="1"/>
        <v>Address:   3216 El Camino Real</v>
      </c>
    </row>
    <row r="163" spans="3:10" ht="15" x14ac:dyDescent="0.3">
      <c r="C163" s="70" t="str">
        <f t="shared" si="0"/>
        <v>City State Zip:   Atascadero CA  93422-2500</v>
      </c>
      <c r="D163" s="70"/>
      <c r="E163" s="70"/>
      <c r="F163" s="70"/>
      <c r="H163" s="22" t="s">
        <v>14</v>
      </c>
      <c r="I163" s="22" t="s">
        <v>351</v>
      </c>
      <c r="J163" s="22" t="str">
        <f t="shared" si="1"/>
        <v>City State Zip:   Atascadero CA  93422-2500</v>
      </c>
    </row>
    <row r="164" spans="3:10" ht="15" x14ac:dyDescent="0.3">
      <c r="C164" s="70" t="str">
        <f t="shared" si="0"/>
        <v>Phone:   (805) 461-7300</v>
      </c>
      <c r="D164" s="70"/>
      <c r="E164" s="70"/>
      <c r="F164" s="70"/>
      <c r="H164" s="22" t="s">
        <v>15</v>
      </c>
      <c r="I164" s="22" t="s">
        <v>16</v>
      </c>
      <c r="J164" s="22" t="str">
        <f t="shared" si="1"/>
        <v>Phone:   (805) 461-7300</v>
      </c>
    </row>
    <row r="165" spans="3:10" ht="15" x14ac:dyDescent="0.3">
      <c r="C165" s="70" t="str">
        <f t="shared" si="0"/>
        <v>Fax:   (877) 839-6531</v>
      </c>
      <c r="D165" s="70"/>
      <c r="E165" s="70"/>
      <c r="F165" s="70"/>
      <c r="H165" s="22" t="s">
        <v>17</v>
      </c>
      <c r="I165" s="22" t="s">
        <v>18</v>
      </c>
      <c r="J165" s="22" t="str">
        <f t="shared" si="1"/>
        <v>Fax:   (877) 839-6531</v>
      </c>
    </row>
    <row r="166" spans="3:10" ht="15" x14ac:dyDescent="0.3">
      <c r="C166" s="70" t="str">
        <f t="shared" si="0"/>
        <v>Email:   sales@accuzip.com</v>
      </c>
      <c r="D166" s="70"/>
      <c r="E166" s="70"/>
      <c r="F166" s="70"/>
      <c r="H166" s="22" t="s">
        <v>19</v>
      </c>
      <c r="I166" s="22" t="s">
        <v>20</v>
      </c>
      <c r="J166" s="22" t="str">
        <f t="shared" si="1"/>
        <v>Email:   sales@accuzip.com</v>
      </c>
    </row>
    <row r="167" spans="3:10" ht="15" x14ac:dyDescent="0.3">
      <c r="C167" s="70" t="str">
        <f t="shared" si="0"/>
        <v>Web:   www.accuzip.com</v>
      </c>
      <c r="D167" s="70"/>
      <c r="E167" s="70"/>
      <c r="F167" s="70"/>
      <c r="H167" s="22" t="s">
        <v>21</v>
      </c>
      <c r="I167" s="22" t="s">
        <v>22</v>
      </c>
      <c r="J167" s="22" t="str">
        <f t="shared" si="1"/>
        <v>Web:   www.accuzip.com</v>
      </c>
    </row>
    <row r="168" spans="3:10" x14ac:dyDescent="0.25">
      <c r="C168" s="1"/>
      <c r="D168" s="9"/>
      <c r="E168" s="9"/>
      <c r="F168" s="9"/>
    </row>
    <row r="169" spans="3:10" ht="15" customHeight="1" x14ac:dyDescent="0.3">
      <c r="C169" s="68" t="s">
        <v>23</v>
      </c>
      <c r="D169" s="68"/>
      <c r="E169" s="68"/>
      <c r="F169" s="68"/>
      <c r="H169" s="22"/>
    </row>
    <row r="170" spans="3:10" ht="15.6" x14ac:dyDescent="0.3">
      <c r="C170" s="1"/>
      <c r="D170" s="13" t="str">
        <f>H170</f>
        <v>Standard Mail</v>
      </c>
      <c r="E170" s="13" t="str">
        <f>H187</f>
        <v>First-Class</v>
      </c>
      <c r="F170" s="13" t="str">
        <f>H200</f>
        <v>Periodical</v>
      </c>
      <c r="H170" s="22" t="s">
        <v>24</v>
      </c>
    </row>
    <row r="171" spans="3:10" ht="15" x14ac:dyDescent="0.3">
      <c r="C171" s="1"/>
      <c r="D171" s="7" t="str">
        <f>H171</f>
        <v>✔Automation Flats</v>
      </c>
      <c r="E171" s="7" t="str">
        <f>+H188</f>
        <v>✔Automation Flat Trays on Pallets</v>
      </c>
      <c r="F171" s="7" t="str">
        <f>H201</f>
        <v>✔Automation Letters</v>
      </c>
      <c r="H171" s="22" t="s">
        <v>25</v>
      </c>
    </row>
    <row r="172" spans="3:10" ht="15" x14ac:dyDescent="0.3">
      <c r="C172" s="1"/>
      <c r="D172" s="7" t="str">
        <f t="shared" ref="D172:D186" si="2">H172</f>
        <v>✔Automation Letters</v>
      </c>
      <c r="E172" s="7" t="str">
        <f t="shared" ref="E172:E182" si="3">+H189</f>
        <v>✔Automation Flats - Bundle Based Option</v>
      </c>
      <c r="F172" s="7" t="str">
        <f t="shared" ref="F172:F183" si="4">H202</f>
        <v>✔Barcoded Machinable Flats</v>
      </c>
      <c r="H172" s="22" t="s">
        <v>26</v>
      </c>
    </row>
    <row r="173" spans="3:10" ht="15" x14ac:dyDescent="0.3">
      <c r="C173" s="1"/>
      <c r="D173" s="7" t="str">
        <f t="shared" si="2"/>
        <v>✔Co-Sacked Flats</v>
      </c>
      <c r="E173" s="7" t="str">
        <f t="shared" si="3"/>
        <v>✔Automation Flats - Tray Based Option</v>
      </c>
      <c r="F173" s="7" t="str">
        <f t="shared" si="4"/>
        <v>✔Carrier Route Flats</v>
      </c>
      <c r="H173" s="22" t="s">
        <v>341</v>
      </c>
    </row>
    <row r="174" spans="3:10" ht="15" x14ac:dyDescent="0.3">
      <c r="C174" s="1"/>
      <c r="D174" s="7" t="str">
        <f t="shared" si="2"/>
        <v>✔ECR Flats</v>
      </c>
      <c r="E174" s="7" t="str">
        <f t="shared" si="3"/>
        <v>✔Automation Letters</v>
      </c>
      <c r="F174" s="7" t="str">
        <f t="shared" si="4"/>
        <v>✔Carrier Route Letters</v>
      </c>
      <c r="H174" s="22" t="s">
        <v>27</v>
      </c>
    </row>
    <row r="175" spans="3:10" ht="15" x14ac:dyDescent="0.3">
      <c r="C175" s="1"/>
      <c r="D175" s="7" t="str">
        <f t="shared" si="2"/>
        <v>✔ECR Letters &lt;= 3.0 Ounces</v>
      </c>
      <c r="E175" s="7" t="str">
        <f t="shared" si="3"/>
        <v>✔Automation Letters - Trays on Pallets</v>
      </c>
      <c r="F175" s="7" t="str">
        <f t="shared" si="4"/>
        <v>✔Machinable Flat Bundles on Pallets</v>
      </c>
      <c r="H175" s="22" t="s">
        <v>28</v>
      </c>
    </row>
    <row r="176" spans="3:10" ht="15" x14ac:dyDescent="0.3">
      <c r="C176" s="1"/>
      <c r="D176" s="7" t="str">
        <f t="shared" si="2"/>
        <v>✔ECR Letters &gt; 3.0 Ounces</v>
      </c>
      <c r="E176" s="7" t="str">
        <f t="shared" si="3"/>
        <v>✔Co-Trayed Flats</v>
      </c>
      <c r="F176" s="7" t="str">
        <f t="shared" si="4"/>
        <v>✔Machinable Flats Co-Sacked Preparation</v>
      </c>
      <c r="H176" s="22" t="s">
        <v>29</v>
      </c>
    </row>
    <row r="177" spans="3:19" ht="15" x14ac:dyDescent="0.3">
      <c r="C177" s="1"/>
      <c r="D177" s="7" t="str">
        <f t="shared" si="2"/>
        <v>✔Flat Bundles on Pallets</v>
      </c>
      <c r="E177" s="7" t="str">
        <f t="shared" si="3"/>
        <v>✔Machinable Letter Trays on Pallets</v>
      </c>
      <c r="F177" s="7" t="str">
        <f t="shared" si="4"/>
        <v>✔Merged Bundles on Pallets</v>
      </c>
      <c r="H177" s="22" t="s">
        <v>30</v>
      </c>
    </row>
    <row r="178" spans="3:19" ht="15" x14ac:dyDescent="0.3">
      <c r="C178" s="1"/>
      <c r="D178" s="7" t="str">
        <f t="shared" si="2"/>
        <v>✔Irregular Parcels</v>
      </c>
      <c r="E178" s="7" t="str">
        <f t="shared" si="3"/>
        <v>✔Machinable Letters</v>
      </c>
      <c r="F178" s="7" t="str">
        <f t="shared" si="4"/>
        <v>✔Merged Flats in Sacks</v>
      </c>
      <c r="H178" s="22" t="s">
        <v>31</v>
      </c>
    </row>
    <row r="179" spans="3:19" ht="15" x14ac:dyDescent="0.3">
      <c r="C179" s="1"/>
      <c r="D179" s="7" t="str">
        <f t="shared" si="2"/>
        <v>✔Machinable Letters</v>
      </c>
      <c r="E179" s="7" t="str">
        <f t="shared" si="3"/>
        <v>✔Non-Automation Flat Trays on Pallets</v>
      </c>
      <c r="F179" s="7" t="str">
        <f t="shared" si="4"/>
        <v>✔Merged Pallets-5% Threshold</v>
      </c>
      <c r="H179" s="22" t="s">
        <v>32</v>
      </c>
    </row>
    <row r="180" spans="3:19" ht="15" x14ac:dyDescent="0.3">
      <c r="C180" s="1"/>
      <c r="D180" s="7" t="str">
        <f t="shared" si="2"/>
        <v>✔Machinable Parcels</v>
      </c>
      <c r="E180" s="7" t="str">
        <f t="shared" si="3"/>
        <v>✔Non-Automation Flats</v>
      </c>
      <c r="F180" s="7" t="str">
        <f t="shared" si="4"/>
        <v>✔Merged Pallets-5% Threshold &amp; City State</v>
      </c>
      <c r="H180" s="22" t="s">
        <v>33</v>
      </c>
    </row>
    <row r="181" spans="3:19" ht="15" x14ac:dyDescent="0.3">
      <c r="C181" s="1"/>
      <c r="D181" s="7" t="str">
        <f t="shared" si="2"/>
        <v>✔Merged Flat Bundles in Sacks</v>
      </c>
      <c r="E181" s="7" t="str">
        <f t="shared" si="3"/>
        <v>✔Non-Machinable Letter Trays on Pallets</v>
      </c>
      <c r="F181" s="7" t="str">
        <f t="shared" si="4"/>
        <v>✔Non-Automation Letters</v>
      </c>
      <c r="H181" s="22" t="s">
        <v>34</v>
      </c>
    </row>
    <row r="182" spans="3:19" ht="15" x14ac:dyDescent="0.3">
      <c r="C182" s="1"/>
      <c r="D182" s="7" t="str">
        <f t="shared" si="2"/>
        <v>✔Merged Flat Bundles on Pallets</v>
      </c>
      <c r="E182" s="7" t="str">
        <f t="shared" si="3"/>
        <v>✔Nonmachinable Letters</v>
      </c>
      <c r="F182" s="7" t="str">
        <f t="shared" si="4"/>
        <v>✔Non-Barcoded Machinable Flats</v>
      </c>
      <c r="H182" s="22" t="s">
        <v>35</v>
      </c>
    </row>
    <row r="183" spans="3:19" ht="15" x14ac:dyDescent="0.3">
      <c r="C183" s="1"/>
      <c r="D183" s="7" t="str">
        <f t="shared" si="2"/>
        <v>✔Merged Pallets-5% Threshold</v>
      </c>
      <c r="E183" s="7"/>
      <c r="F183" s="7" t="str">
        <f t="shared" si="4"/>
        <v>✔Non-Machinable Flat Bundles on Pallets</v>
      </c>
      <c r="H183" s="22" t="s">
        <v>36</v>
      </c>
    </row>
    <row r="184" spans="3:19" ht="15" x14ac:dyDescent="0.3">
      <c r="C184" s="1"/>
      <c r="D184" s="7" t="str">
        <f t="shared" si="2"/>
        <v>✔Merged Pallets-5% Threshold &amp; City State</v>
      </c>
      <c r="E184" s="7"/>
      <c r="F184" s="7"/>
      <c r="H184" s="22" t="s">
        <v>37</v>
      </c>
    </row>
    <row r="185" spans="3:19" ht="15" x14ac:dyDescent="0.3">
      <c r="C185" s="1"/>
      <c r="D185" s="7" t="str">
        <f t="shared" si="2"/>
        <v>✔Non-Automation Flats</v>
      </c>
      <c r="E185" s="7"/>
      <c r="F185" s="7"/>
      <c r="H185" s="22" t="s">
        <v>38</v>
      </c>
    </row>
    <row r="186" spans="3:19" ht="15" x14ac:dyDescent="0.3">
      <c r="C186" s="1"/>
      <c r="D186" s="7" t="str">
        <f t="shared" si="2"/>
        <v>✔Nonmachinable Letters</v>
      </c>
      <c r="E186" s="7"/>
      <c r="F186" s="7"/>
      <c r="H186" s="22" t="s">
        <v>39</v>
      </c>
    </row>
    <row r="187" spans="3:19" ht="15" customHeight="1" x14ac:dyDescent="0.3">
      <c r="C187" s="68" t="s">
        <v>40</v>
      </c>
      <c r="D187" s="68"/>
      <c r="E187" s="68"/>
      <c r="F187" s="68"/>
      <c r="H187" s="23" t="s">
        <v>41</v>
      </c>
    </row>
    <row r="188" spans="3:19" ht="15.6" x14ac:dyDescent="0.3">
      <c r="C188" s="1"/>
      <c r="D188" s="13" t="s">
        <v>42</v>
      </c>
      <c r="E188" s="7"/>
      <c r="F188" s="7"/>
      <c r="H188" s="22" t="s">
        <v>43</v>
      </c>
      <c r="I188" s="22" t="s">
        <v>42</v>
      </c>
    </row>
    <row r="189" spans="3:19" ht="15" x14ac:dyDescent="0.3">
      <c r="C189" s="1"/>
      <c r="D189" s="7" t="str">
        <f>I189</f>
        <v>✔Additional User Documentation (Any)</v>
      </c>
      <c r="E189" s="7" t="str">
        <f t="shared" ref="E189:F192" si="5">J189</f>
        <v>✔Co-Bundling</v>
      </c>
      <c r="F189" s="7" t="str">
        <f t="shared" si="5"/>
        <v>✔Optional Endorsement Lines (OELs)</v>
      </c>
      <c r="G189" s="24"/>
      <c r="H189" s="22" t="s">
        <v>44</v>
      </c>
      <c r="I189" s="23" t="s">
        <v>45</v>
      </c>
      <c r="J189" s="23" t="s">
        <v>46</v>
      </c>
      <c r="K189" s="23" t="s">
        <v>47</v>
      </c>
      <c r="L189" s="23" t="s">
        <v>48</v>
      </c>
      <c r="M189" s="23" t="s">
        <v>49</v>
      </c>
      <c r="N189" s="23" t="s">
        <v>50</v>
      </c>
      <c r="O189" s="23" t="s">
        <v>51</v>
      </c>
      <c r="P189" s="23" t="s">
        <v>52</v>
      </c>
      <c r="Q189" s="23" t="s">
        <v>53</v>
      </c>
      <c r="R189" s="23" t="s">
        <v>54</v>
      </c>
      <c r="S189" s="23" t="s">
        <v>55</v>
      </c>
    </row>
    <row r="190" spans="3:19" ht="15" x14ac:dyDescent="0.3">
      <c r="C190" s="1"/>
      <c r="D190" s="7" t="str">
        <f t="shared" ref="D190:D192" si="6">I190</f>
        <v>✔Job Setup/Parameter Report</v>
      </c>
      <c r="E190" s="7" t="str">
        <f t="shared" si="5"/>
        <v>✔USPS Qualification Report</v>
      </c>
      <c r="F190" s="7" t="str">
        <f t="shared" si="5"/>
        <v>✔ZAP Approval</v>
      </c>
      <c r="H190" s="22" t="s">
        <v>56</v>
      </c>
      <c r="I190" s="22" t="str">
        <f>L189</f>
        <v>✔Job Setup/Parameter Report</v>
      </c>
      <c r="J190" s="22" t="str">
        <f t="shared" ref="J190:K190" si="7">M189</f>
        <v>✔USPS Qualification Report</v>
      </c>
      <c r="K190" s="22" t="str">
        <f t="shared" si="7"/>
        <v>✔ZAP Approval</v>
      </c>
    </row>
    <row r="191" spans="3:19" ht="15" x14ac:dyDescent="0.3">
      <c r="C191" s="1"/>
      <c r="D191" s="7" t="str">
        <f t="shared" si="6"/>
        <v>✔Origin 3-digit Trays/Sacks</v>
      </c>
      <c r="E191" s="7" t="str">
        <f t="shared" si="5"/>
        <v>✔Origin SCF Sacks</v>
      </c>
      <c r="F191" s="7" t="str">
        <f t="shared" si="5"/>
        <v>✔IM Barcoded Tray Labels</v>
      </c>
      <c r="H191" s="22" t="s">
        <v>26</v>
      </c>
      <c r="I191" s="22" t="str">
        <f>O189</f>
        <v>✔Origin 3-digit Trays/Sacks</v>
      </c>
      <c r="J191" s="22" t="str">
        <f t="shared" ref="J191:K191" si="8">P189</f>
        <v>✔Origin SCF Sacks</v>
      </c>
      <c r="K191" s="22" t="str">
        <f t="shared" si="8"/>
        <v>✔IM Barcoded Tray Labels</v>
      </c>
    </row>
    <row r="192" spans="3:19" ht="15" x14ac:dyDescent="0.3">
      <c r="C192" s="1"/>
      <c r="D192" s="7" t="str">
        <f t="shared" si="6"/>
        <v>✔Origin AADC Trays</v>
      </c>
      <c r="E192" s="7" t="str">
        <f t="shared" si="5"/>
        <v>✔FSS Preparation</v>
      </c>
      <c r="F192" s="7"/>
      <c r="H192" s="22" t="s">
        <v>57</v>
      </c>
      <c r="I192" s="22" t="str">
        <f>R189</f>
        <v>✔Origin AADC Trays</v>
      </c>
      <c r="J192" s="22" t="str">
        <f t="shared" ref="J192:K192" si="9">S189</f>
        <v>✔FSS Preparation</v>
      </c>
      <c r="K192" s="22">
        <f t="shared" si="9"/>
        <v>0</v>
      </c>
    </row>
    <row r="193" spans="3:22" ht="14.4" x14ac:dyDescent="0.3">
      <c r="C193" s="1"/>
      <c r="D193" s="9"/>
      <c r="E193" s="9"/>
      <c r="F193" s="9"/>
      <c r="H193" s="22" t="s">
        <v>344</v>
      </c>
    </row>
    <row r="194" spans="3:22" ht="15.6" x14ac:dyDescent="0.3">
      <c r="C194" s="1"/>
      <c r="D194" s="13" t="s">
        <v>58</v>
      </c>
      <c r="E194" s="7"/>
      <c r="F194" s="7"/>
      <c r="H194" s="22" t="s">
        <v>59</v>
      </c>
      <c r="I194" s="22" t="s">
        <v>58</v>
      </c>
    </row>
    <row r="195" spans="3:22" ht="15" x14ac:dyDescent="0.3">
      <c r="C195" s="1"/>
      <c r="D195" s="7" t="str">
        <f>+I195</f>
        <v>✔CRD Trays</v>
      </c>
      <c r="E195" s="7" t="str">
        <f t="shared" ref="E195:F199" si="10">+J195</f>
        <v>✔CR5 Trays</v>
      </c>
      <c r="F195" s="7" t="str">
        <f t="shared" si="10"/>
        <v>✔CR3 Trays</v>
      </c>
      <c r="H195" s="22" t="s">
        <v>32</v>
      </c>
      <c r="I195" s="23" t="s">
        <v>60</v>
      </c>
      <c r="J195" s="23" t="s">
        <v>61</v>
      </c>
      <c r="K195" s="23" t="s">
        <v>62</v>
      </c>
      <c r="L195" s="23" t="s">
        <v>63</v>
      </c>
      <c r="M195" s="23" t="s">
        <v>64</v>
      </c>
      <c r="N195" s="23" t="s">
        <v>65</v>
      </c>
      <c r="O195" s="23" t="s">
        <v>66</v>
      </c>
      <c r="P195" s="23" t="s">
        <v>67</v>
      </c>
      <c r="Q195" s="23" t="s">
        <v>68</v>
      </c>
      <c r="R195" s="23" t="s">
        <v>69</v>
      </c>
      <c r="S195" s="23" t="s">
        <v>70</v>
      </c>
      <c r="T195" s="23" t="s">
        <v>71</v>
      </c>
      <c r="U195" s="23" t="s">
        <v>72</v>
      </c>
      <c r="V195" s="23" t="s">
        <v>73</v>
      </c>
    </row>
    <row r="196" spans="3:22" ht="15" x14ac:dyDescent="0.3">
      <c r="C196" s="1"/>
      <c r="D196" s="7" t="str">
        <f t="shared" ref="D196:D199" si="11">+I196</f>
        <v>✔CRD Sacks</v>
      </c>
      <c r="E196" s="7" t="str">
        <f t="shared" si="10"/>
        <v>✔CR5S Sacks</v>
      </c>
      <c r="F196" s="7" t="str">
        <f t="shared" si="10"/>
        <v>✔CR5 Sacks</v>
      </c>
      <c r="H196" s="22" t="s">
        <v>74</v>
      </c>
      <c r="I196" s="22" t="str">
        <f>L195</f>
        <v>✔CRD Sacks</v>
      </c>
      <c r="J196" s="22" t="str">
        <f t="shared" ref="J196:K196" si="12">M195</f>
        <v>✔CR5S Sacks</v>
      </c>
      <c r="K196" s="22" t="str">
        <f t="shared" si="12"/>
        <v>✔CR5 Sacks</v>
      </c>
    </row>
    <row r="197" spans="3:22" ht="15" x14ac:dyDescent="0.3">
      <c r="C197" s="1"/>
      <c r="D197" s="7" t="str">
        <f t="shared" si="11"/>
        <v>✔CR3 Sacks</v>
      </c>
      <c r="E197" s="7" t="str">
        <f t="shared" si="10"/>
        <v>✔High Density (HD) Price</v>
      </c>
      <c r="F197" s="7" t="str">
        <f t="shared" si="10"/>
        <v>✔Saturation Price (75%Total)</v>
      </c>
      <c r="H197" s="22" t="s">
        <v>38</v>
      </c>
      <c r="I197" s="22" t="str">
        <f>O195</f>
        <v>✔CR3 Sacks</v>
      </c>
      <c r="J197" s="22" t="str">
        <f t="shared" ref="J197" si="13">P195</f>
        <v>✔High Density (HD) Price</v>
      </c>
      <c r="K197" s="22" t="str">
        <f>Q195</f>
        <v>✔Saturation Price (75%Total)</v>
      </c>
    </row>
    <row r="198" spans="3:22" ht="15" x14ac:dyDescent="0.3">
      <c r="C198" s="1"/>
      <c r="D198" s="7" t="str">
        <f t="shared" si="11"/>
        <v>✔Saturation Price (90%Res)</v>
      </c>
      <c r="E198" s="7" t="str">
        <f t="shared" si="10"/>
        <v>✔eLOT Sequencing</v>
      </c>
      <c r="F198" s="7" t="str">
        <f t="shared" si="10"/>
        <v>✔Walk Sequencing</v>
      </c>
      <c r="H198" s="22" t="s">
        <v>75</v>
      </c>
      <c r="I198" s="22" t="str">
        <f>R195</f>
        <v>✔Saturation Price (90%Res)</v>
      </c>
      <c r="J198" s="22" t="str">
        <f t="shared" ref="J198:K198" si="14">S195</f>
        <v>✔eLOT Sequencing</v>
      </c>
      <c r="K198" s="22" t="str">
        <f t="shared" si="14"/>
        <v>✔Walk Sequencing</v>
      </c>
    </row>
    <row r="199" spans="3:22" ht="15" x14ac:dyDescent="0.3">
      <c r="C199" s="1"/>
      <c r="D199" s="7" t="str">
        <f t="shared" si="11"/>
        <v>✔Multi-Box Section Bundles</v>
      </c>
      <c r="E199" s="7" t="str">
        <f t="shared" si="10"/>
        <v>✔High Density Plus (HDP) Price</v>
      </c>
      <c r="F199" s="7"/>
      <c r="H199" s="22" t="s">
        <v>39</v>
      </c>
      <c r="I199" s="22" t="str">
        <f>U195</f>
        <v>✔Multi-Box Section Bundles</v>
      </c>
      <c r="J199" s="22" t="str">
        <f t="shared" ref="J199:K199" si="15">V195</f>
        <v>✔High Density Plus (HDP) Price</v>
      </c>
      <c r="K199" s="22">
        <f t="shared" si="15"/>
        <v>0</v>
      </c>
    </row>
    <row r="200" spans="3:22" ht="15" x14ac:dyDescent="0.3">
      <c r="C200" s="1"/>
      <c r="D200" s="7"/>
      <c r="E200" s="7"/>
      <c r="F200" s="7"/>
      <c r="H200" s="22" t="s">
        <v>76</v>
      </c>
    </row>
    <row r="201" spans="3:22" ht="15.6" x14ac:dyDescent="0.3">
      <c r="C201" s="1"/>
      <c r="D201" s="13" t="s">
        <v>77</v>
      </c>
      <c r="E201" s="7"/>
      <c r="F201" s="7"/>
      <c r="H201" s="22" t="s">
        <v>26</v>
      </c>
      <c r="I201" s="22" t="s">
        <v>77</v>
      </c>
    </row>
    <row r="202" spans="3:22" ht="15" x14ac:dyDescent="0.3">
      <c r="C202" s="1"/>
      <c r="D202" s="7" t="str">
        <f>I202</f>
        <v>✔Optional 5-Digit Pallets</v>
      </c>
      <c r="E202" s="7" t="str">
        <f t="shared" ref="E202:F204" si="16">J202</f>
        <v>✔Optional 3-digit Pallets</v>
      </c>
      <c r="F202" s="7" t="str">
        <f t="shared" si="16"/>
        <v>✔Non-Barcoded Pallet Placards</v>
      </c>
      <c r="H202" s="22" t="s">
        <v>78</v>
      </c>
      <c r="I202" s="23" t="s">
        <v>79</v>
      </c>
      <c r="J202" s="23" t="s">
        <v>80</v>
      </c>
      <c r="K202" s="23" t="s">
        <v>81</v>
      </c>
      <c r="L202" s="23" t="s">
        <v>82</v>
      </c>
      <c r="M202" s="23" t="s">
        <v>83</v>
      </c>
      <c r="N202" s="23" t="s">
        <v>84</v>
      </c>
      <c r="O202" s="23" t="s">
        <v>85</v>
      </c>
      <c r="P202" s="23" t="s">
        <v>86</v>
      </c>
    </row>
    <row r="203" spans="3:22" ht="15" x14ac:dyDescent="0.3">
      <c r="C203" s="1"/>
      <c r="D203" s="7" t="str">
        <f t="shared" ref="D203:D204" si="17">I203</f>
        <v>✔SCF Bundle Reallocation</v>
      </c>
      <c r="E203" s="7" t="str">
        <f t="shared" si="16"/>
        <v>✔ASF/NDC Bundle Reallocation</v>
      </c>
      <c r="F203" s="7" t="str">
        <f t="shared" si="16"/>
        <v>✔ADC Bundle Reallocation</v>
      </c>
      <c r="H203" s="22" t="s">
        <v>87</v>
      </c>
      <c r="I203" s="22" t="str">
        <f>L202</f>
        <v>✔SCF Bundle Reallocation</v>
      </c>
      <c r="J203" s="22" t="str">
        <f t="shared" ref="J203:K203" si="18">M202</f>
        <v>✔ASF/NDC Bundle Reallocation</v>
      </c>
      <c r="K203" s="22" t="str">
        <f t="shared" si="18"/>
        <v>✔ADC Bundle Reallocation</v>
      </c>
    </row>
    <row r="204" spans="3:22" ht="15" x14ac:dyDescent="0.3">
      <c r="C204" s="1"/>
      <c r="D204" s="7" t="str">
        <f t="shared" si="17"/>
        <v>✔Intelligent Mail Container Placard</v>
      </c>
      <c r="E204" s="7" t="str">
        <f t="shared" si="16"/>
        <v>✔CR5S/CR5 - No Minimum Volume</v>
      </c>
      <c r="F204" s="7"/>
      <c r="H204" s="22" t="s">
        <v>88</v>
      </c>
      <c r="I204" s="22" t="str">
        <f>O202</f>
        <v>✔Intelligent Mail Container Placard</v>
      </c>
      <c r="J204" s="22" t="str">
        <f t="shared" ref="J204:K204" si="19">P202</f>
        <v>✔CR5S/CR5 - No Minimum Volume</v>
      </c>
      <c r="K204" s="22">
        <f t="shared" si="19"/>
        <v>0</v>
      </c>
    </row>
    <row r="205" spans="3:22" ht="15" x14ac:dyDescent="0.3">
      <c r="C205" s="1"/>
      <c r="D205" s="7"/>
      <c r="E205" s="7"/>
      <c r="F205" s="7"/>
      <c r="H205" s="22" t="s">
        <v>89</v>
      </c>
    </row>
    <row r="206" spans="3:22" ht="15.6" x14ac:dyDescent="0.3">
      <c r="C206" s="1"/>
      <c r="D206" s="13" t="s">
        <v>90</v>
      </c>
      <c r="E206" s="7"/>
      <c r="F206" s="7"/>
      <c r="H206" s="22" t="s">
        <v>342</v>
      </c>
      <c r="I206" s="22" t="s">
        <v>90</v>
      </c>
    </row>
    <row r="207" spans="3:22" ht="15" x14ac:dyDescent="0.3">
      <c r="C207" s="1"/>
      <c r="D207" s="7" t="str">
        <f>I207</f>
        <v>✔PER - Flat Tray Preparation</v>
      </c>
      <c r="E207" s="7" t="str">
        <f t="shared" ref="E207:F209" si="20">J207</f>
        <v>✔Outside County Container Report</v>
      </c>
      <c r="F207" s="7" t="str">
        <f t="shared" si="20"/>
        <v>✔PER - 6pc Letter Tray Minimum</v>
      </c>
      <c r="H207" s="22" t="s">
        <v>91</v>
      </c>
      <c r="I207" s="23" t="s">
        <v>92</v>
      </c>
      <c r="J207" s="23" t="s">
        <v>93</v>
      </c>
      <c r="K207" s="23" t="s">
        <v>94</v>
      </c>
      <c r="L207" s="23" t="s">
        <v>95</v>
      </c>
      <c r="M207" s="23" t="s">
        <v>96</v>
      </c>
      <c r="N207" s="23" t="s">
        <v>97</v>
      </c>
      <c r="O207" s="23" t="s">
        <v>98</v>
      </c>
      <c r="P207" s="23" t="s">
        <v>99</v>
      </c>
      <c r="Q207" s="23" t="s">
        <v>100</v>
      </c>
      <c r="R207" s="23" t="s">
        <v>101</v>
      </c>
    </row>
    <row r="208" spans="3:22" ht="15" x14ac:dyDescent="0.3">
      <c r="C208" s="1"/>
      <c r="D208" s="7" t="str">
        <f t="shared" ref="D208:D210" si="21">I208</f>
        <v>✔PER - FIRM Bundles</v>
      </c>
      <c r="E208" s="7" t="str">
        <f t="shared" si="20"/>
        <v>✔PER - In County Prices</v>
      </c>
      <c r="F208" s="7" t="str">
        <f t="shared" si="20"/>
        <v>✔PER - Zone Summary Report</v>
      </c>
      <c r="H208" s="22" t="s">
        <v>102</v>
      </c>
      <c r="I208" s="22" t="str">
        <f>L207</f>
        <v>✔PER - FIRM Bundles</v>
      </c>
      <c r="J208" s="22" t="str">
        <f t="shared" ref="J208:K208" si="22">M207</f>
        <v>✔PER - In County Prices</v>
      </c>
      <c r="K208" s="22" t="str">
        <f t="shared" si="22"/>
        <v>✔PER - Zone Summary Report</v>
      </c>
    </row>
    <row r="209" spans="3:20" ht="15" x14ac:dyDescent="0.3">
      <c r="C209" s="1"/>
      <c r="D209" s="7" t="str">
        <f t="shared" si="21"/>
        <v>✔PER - Ride Along Pieces</v>
      </c>
      <c r="E209" s="7" t="str">
        <f t="shared" si="20"/>
        <v>✔Outside County Bundle Report</v>
      </c>
      <c r="F209" s="7" t="str">
        <f t="shared" si="20"/>
        <v>✔Limited Circulation Discount</v>
      </c>
      <c r="H209" s="22" t="s">
        <v>36</v>
      </c>
      <c r="I209" s="22" t="str">
        <f>O207</f>
        <v>✔PER - Ride Along Pieces</v>
      </c>
      <c r="J209" s="22" t="str">
        <f t="shared" ref="J209:K209" si="23">P207</f>
        <v>✔Outside County Bundle Report</v>
      </c>
      <c r="K209" s="22" t="str">
        <f t="shared" si="23"/>
        <v>✔Limited Circulation Discount</v>
      </c>
    </row>
    <row r="210" spans="3:20" ht="15" x14ac:dyDescent="0.3">
      <c r="C210" s="1"/>
      <c r="D210" s="7" t="str">
        <f t="shared" si="21"/>
        <v>✔24-pc Trays/Sacks</v>
      </c>
      <c r="E210" s="7"/>
      <c r="F210" s="7"/>
      <c r="H210" s="22" t="s">
        <v>37</v>
      </c>
      <c r="I210" s="22" t="str">
        <f>R207</f>
        <v>✔24-pc Trays/Sacks</v>
      </c>
      <c r="J210" s="22">
        <f>S207</f>
        <v>0</v>
      </c>
      <c r="K210" s="22">
        <f>T207</f>
        <v>0</v>
      </c>
    </row>
    <row r="211" spans="3:20" ht="15" x14ac:dyDescent="0.3">
      <c r="C211" s="1"/>
      <c r="D211" s="7"/>
      <c r="E211" s="7"/>
      <c r="F211" s="7"/>
      <c r="H211" s="22" t="s">
        <v>103</v>
      </c>
    </row>
    <row r="212" spans="3:20" ht="15.6" x14ac:dyDescent="0.3">
      <c r="C212" s="1"/>
      <c r="D212" s="13" t="s">
        <v>104</v>
      </c>
      <c r="E212" s="7"/>
      <c r="F212" s="7"/>
      <c r="H212" s="22" t="s">
        <v>105</v>
      </c>
      <c r="I212" s="22" t="s">
        <v>104</v>
      </c>
    </row>
    <row r="213" spans="3:20" ht="15" x14ac:dyDescent="0.3">
      <c r="C213" s="1"/>
      <c r="D213" s="7" t="str">
        <f>I213</f>
        <v>✔5-digit Scheme Bundles (L007)</v>
      </c>
      <c r="E213" s="7" t="str">
        <f t="shared" ref="E213:F213" si="24">J213</f>
        <v>✔3-digit Scheme Bundles (L008)</v>
      </c>
      <c r="F213" s="7" t="str">
        <f t="shared" si="24"/>
        <v>✔5-digit Scheme Sacks</v>
      </c>
      <c r="H213" s="22" t="s">
        <v>106</v>
      </c>
      <c r="I213" s="23" t="s">
        <v>107</v>
      </c>
      <c r="J213" s="23" t="s">
        <v>108</v>
      </c>
      <c r="K213" s="23" t="s">
        <v>109</v>
      </c>
    </row>
    <row r="214" spans="3:20" ht="15" x14ac:dyDescent="0.3">
      <c r="C214" s="1"/>
      <c r="D214" s="7"/>
      <c r="E214" s="7"/>
      <c r="F214" s="7"/>
      <c r="H214" s="22" t="s">
        <v>40</v>
      </c>
    </row>
    <row r="215" spans="3:20" ht="15.6" x14ac:dyDescent="0.3">
      <c r="C215" s="1"/>
      <c r="D215" s="13" t="s">
        <v>110</v>
      </c>
      <c r="E215" s="7"/>
      <c r="F215" s="7"/>
      <c r="H215" s="22"/>
      <c r="I215" s="22" t="s">
        <v>110</v>
      </c>
    </row>
    <row r="216" spans="3:20" ht="15" x14ac:dyDescent="0.3">
      <c r="C216" s="1"/>
      <c r="D216" s="7" t="str">
        <f>I216</f>
        <v>✔No Overflow Trays</v>
      </c>
      <c r="E216" s="7" t="str">
        <f t="shared" ref="E216:F217" si="25">J216</f>
        <v>✔Reduced Overflow</v>
      </c>
      <c r="F216" s="7" t="str">
        <f t="shared" si="25"/>
        <v>✔5-digit\Scheme Trays</v>
      </c>
      <c r="H216" s="22" t="s">
        <v>111</v>
      </c>
      <c r="I216" s="23" t="s">
        <v>112</v>
      </c>
      <c r="J216" s="23" t="s">
        <v>113</v>
      </c>
      <c r="K216" s="23" t="s">
        <v>114</v>
      </c>
      <c r="L216" s="23" t="s">
        <v>115</v>
      </c>
      <c r="M216" s="23" t="s">
        <v>116</v>
      </c>
    </row>
    <row r="217" spans="3:20" ht="15" x14ac:dyDescent="0.3">
      <c r="C217" s="1"/>
      <c r="D217" s="7" t="str">
        <f>I217</f>
        <v>✔3-digit\Scheme Trays</v>
      </c>
      <c r="E217" s="7" t="str">
        <f t="shared" si="25"/>
        <v>✔AADC Trays</v>
      </c>
      <c r="F217" s="7"/>
      <c r="H217" s="22" t="s">
        <v>117</v>
      </c>
      <c r="I217" s="22" t="str">
        <f>L216</f>
        <v>✔3-digit\Scheme Trays</v>
      </c>
      <c r="J217" s="22" t="str">
        <f t="shared" ref="J217:K217" si="26">M216</f>
        <v>✔AADC Trays</v>
      </c>
      <c r="K217" s="22">
        <f t="shared" si="26"/>
        <v>0</v>
      </c>
    </row>
    <row r="218" spans="3:20" ht="15" x14ac:dyDescent="0.3">
      <c r="C218" s="1"/>
      <c r="D218" s="7"/>
      <c r="E218" s="7"/>
      <c r="F218" s="7"/>
      <c r="H218" s="22" t="s">
        <v>118</v>
      </c>
    </row>
    <row r="219" spans="3:20" ht="15.6" x14ac:dyDescent="0.3">
      <c r="C219" s="1"/>
      <c r="D219" s="13" t="s">
        <v>119</v>
      </c>
      <c r="E219" s="7"/>
      <c r="F219" s="7"/>
      <c r="H219" s="22" t="s">
        <v>120</v>
      </c>
      <c r="I219" s="22" t="s">
        <v>119</v>
      </c>
    </row>
    <row r="220" spans="3:20" ht="15" x14ac:dyDescent="0.3">
      <c r="C220" s="1"/>
      <c r="D220" s="7" t="str">
        <f>I220</f>
        <v>✔PS Form 3541</v>
      </c>
      <c r="E220" s="7" t="str">
        <f t="shared" ref="E220:F223" si="27">J220</f>
        <v>✔PS Form 3600-EZ</v>
      </c>
      <c r="F220" s="7" t="str">
        <f t="shared" si="27"/>
        <v>✔PS Form 3600-FCM</v>
      </c>
      <c r="H220" s="25">
        <v>43585</v>
      </c>
      <c r="I220" s="23" t="s">
        <v>121</v>
      </c>
      <c r="J220" s="23" t="s">
        <v>122</v>
      </c>
      <c r="K220" s="23" t="s">
        <v>123</v>
      </c>
      <c r="L220" s="23" t="s">
        <v>124</v>
      </c>
      <c r="M220" s="23" t="s">
        <v>125</v>
      </c>
      <c r="N220" s="23" t="s">
        <v>126</v>
      </c>
      <c r="O220" s="23" t="s">
        <v>127</v>
      </c>
      <c r="P220" s="23" t="s">
        <v>128</v>
      </c>
      <c r="Q220" s="23" t="s">
        <v>129</v>
      </c>
      <c r="R220" s="23" t="s">
        <v>130</v>
      </c>
      <c r="S220" s="23" t="s">
        <v>131</v>
      </c>
      <c r="T220" s="23" t="s">
        <v>132</v>
      </c>
    </row>
    <row r="221" spans="3:20" ht="15" x14ac:dyDescent="0.3">
      <c r="C221" s="1"/>
      <c r="D221" s="7" t="str">
        <f t="shared" ref="D221:D223" si="28">I221</f>
        <v>✔PS Form 3600-PM</v>
      </c>
      <c r="E221" s="7" t="str">
        <f t="shared" si="27"/>
        <v>✔PS Form 3602-C</v>
      </c>
      <c r="F221" s="7" t="str">
        <f t="shared" si="27"/>
        <v>✔PS Form 3602-EZ</v>
      </c>
      <c r="I221" s="22" t="str">
        <f>L220</f>
        <v>✔PS Form 3600-PM</v>
      </c>
      <c r="J221" s="22" t="str">
        <f t="shared" ref="J221:K221" si="29">M220</f>
        <v>✔PS Form 3602-C</v>
      </c>
      <c r="K221" s="22" t="str">
        <f t="shared" si="29"/>
        <v>✔PS Form 3602-EZ</v>
      </c>
    </row>
    <row r="222" spans="3:20" ht="15" x14ac:dyDescent="0.3">
      <c r="C222" s="1"/>
      <c r="D222" s="7" t="str">
        <f t="shared" si="28"/>
        <v>✔PS Form 3602-N</v>
      </c>
      <c r="E222" s="7" t="str">
        <f t="shared" si="27"/>
        <v>✔PS Form 3602-NZ</v>
      </c>
      <c r="F222" s="7" t="str">
        <f t="shared" si="27"/>
        <v>✔PS Form 3700</v>
      </c>
      <c r="I222" s="22" t="str">
        <f>O220</f>
        <v>✔PS Form 3602-N</v>
      </c>
      <c r="J222" s="22" t="str">
        <f t="shared" ref="J222:K222" si="30">P220</f>
        <v>✔PS Form 3602-NZ</v>
      </c>
      <c r="K222" s="22" t="str">
        <f t="shared" si="30"/>
        <v>✔PS Form 3700</v>
      </c>
    </row>
    <row r="223" spans="3:20" ht="15" x14ac:dyDescent="0.3">
      <c r="C223" s="1"/>
      <c r="D223" s="7" t="str">
        <f t="shared" si="28"/>
        <v>✔PS Form 3605-R</v>
      </c>
      <c r="E223" s="7" t="str">
        <f t="shared" si="27"/>
        <v>✔PS Form 8125</v>
      </c>
      <c r="F223" s="7" t="str">
        <f t="shared" si="27"/>
        <v>✔PS Form 3602-R</v>
      </c>
      <c r="I223" s="22" t="str">
        <f>R220</f>
        <v>✔PS Form 3605-R</v>
      </c>
      <c r="J223" s="22" t="str">
        <f>S220</f>
        <v>✔PS Form 8125</v>
      </c>
      <c r="K223" s="22" t="str">
        <f>T220</f>
        <v>✔PS Form 3602-R</v>
      </c>
    </row>
    <row r="224" spans="3:20" ht="15" x14ac:dyDescent="0.25">
      <c r="C224" s="26"/>
      <c r="D224" s="27"/>
      <c r="E224" s="27"/>
      <c r="F224" s="27"/>
    </row>
    <row r="225" spans="3:10" ht="15.75" customHeight="1" x14ac:dyDescent="0.25">
      <c r="C225" s="1"/>
      <c r="D225" s="13" t="s">
        <v>111</v>
      </c>
      <c r="E225" s="17" t="s">
        <v>133</v>
      </c>
      <c r="F225" s="6" t="str">
        <f>H218</f>
        <v>Under $100</v>
      </c>
    </row>
    <row r="226" spans="3:10" ht="15.75" customHeight="1" x14ac:dyDescent="0.25">
      <c r="C226" s="1"/>
      <c r="D226" s="71" t="str">
        <f>H217</f>
        <v>PC: ** WINDOWS</v>
      </c>
      <c r="E226" s="71"/>
      <c r="F226" s="71"/>
    </row>
    <row r="227" spans="3:10" ht="15" customHeight="1" x14ac:dyDescent="0.25">
      <c r="C227" s="1"/>
      <c r="D227" s="71"/>
      <c r="E227" s="71"/>
      <c r="F227" s="71"/>
    </row>
    <row r="228" spans="3:10" ht="15.6" x14ac:dyDescent="0.25">
      <c r="C228" s="1"/>
      <c r="D228" s="7" t="s">
        <v>120</v>
      </c>
      <c r="E228" s="17" t="s">
        <v>134</v>
      </c>
      <c r="F228" s="18">
        <f>$I$2</f>
        <v>45678</v>
      </c>
    </row>
    <row r="229" spans="3:10" ht="15" x14ac:dyDescent="0.25">
      <c r="C229" s="1"/>
      <c r="D229" s="7"/>
      <c r="E229" s="19"/>
      <c r="F229" s="20"/>
      <c r="G229">
        <f>77-2+1</f>
        <v>76</v>
      </c>
    </row>
    <row r="230" spans="3:10" ht="15" x14ac:dyDescent="0.25">
      <c r="C230" s="1"/>
      <c r="D230" s="7"/>
      <c r="E230" s="19"/>
      <c r="F230" s="20"/>
    </row>
    <row r="231" spans="3:10" ht="16.8" x14ac:dyDescent="0.25">
      <c r="C231" s="72" t="s">
        <v>3</v>
      </c>
      <c r="D231" s="72"/>
      <c r="E231" s="72"/>
      <c r="F231" s="72"/>
    </row>
    <row r="232" spans="3:10" ht="16.8" x14ac:dyDescent="0.25">
      <c r="C232" s="73" t="s">
        <v>4</v>
      </c>
      <c r="D232" s="73"/>
      <c r="E232" s="73"/>
      <c r="F232" s="73"/>
    </row>
    <row r="233" spans="3:10" x14ac:dyDescent="0.25">
      <c r="C233" s="1"/>
      <c r="D233" s="9"/>
      <c r="E233" s="9"/>
      <c r="F233" s="9"/>
    </row>
    <row r="234" spans="3:10" ht="15.6" x14ac:dyDescent="0.3">
      <c r="C234" s="69" t="str">
        <f t="shared" ref="C234:C243" si="31">+J234</f>
        <v>Company Name:   ACCUZIP INC.</v>
      </c>
      <c r="D234" s="69"/>
      <c r="E234" s="69"/>
      <c r="F234" s="69"/>
      <c r="H234" s="22" t="s">
        <v>5</v>
      </c>
      <c r="I234" s="22" t="s">
        <v>6</v>
      </c>
      <c r="J234" s="22" t="str">
        <f t="shared" ref="J234:J243" si="32">CONCATENATE(H234,I234)</f>
        <v>Company Name:   ACCUZIP INC.</v>
      </c>
    </row>
    <row r="235" spans="3:10" ht="15.6" x14ac:dyDescent="0.3">
      <c r="C235" s="69" t="str">
        <f t="shared" si="31"/>
        <v>Product Name:   ACCUZIP FOR EFI DIGITAL STOREFRONT</v>
      </c>
      <c r="D235" s="69"/>
      <c r="E235" s="69"/>
      <c r="F235" s="69"/>
      <c r="H235" s="22" t="s">
        <v>7</v>
      </c>
      <c r="I235" s="22" t="s">
        <v>135</v>
      </c>
      <c r="J235" s="22" t="str">
        <f t="shared" si="32"/>
        <v>Product Name:   ACCUZIP FOR EFI DIGITAL STOREFRONT</v>
      </c>
    </row>
    <row r="236" spans="3:10" ht="15.6" x14ac:dyDescent="0.3">
      <c r="C236" s="69" t="str">
        <f t="shared" si="31"/>
        <v>Product Version:   5.11</v>
      </c>
      <c r="D236" s="69"/>
      <c r="E236" s="69"/>
      <c r="F236" s="69"/>
      <c r="H236" s="22" t="s">
        <v>9</v>
      </c>
      <c r="I236" s="22">
        <v>5.1100000000000003</v>
      </c>
      <c r="J236" s="22" t="str">
        <f t="shared" si="32"/>
        <v>Product Version:   5.11</v>
      </c>
    </row>
    <row r="237" spans="3:10" ht="15" x14ac:dyDescent="0.3">
      <c r="C237" s="70" t="str">
        <f t="shared" si="31"/>
        <v>Sales Contact:   Sales</v>
      </c>
      <c r="D237" s="70"/>
      <c r="E237" s="70"/>
      <c r="F237" s="70"/>
      <c r="H237" s="22" t="s">
        <v>10</v>
      </c>
      <c r="I237" s="22" t="s">
        <v>11</v>
      </c>
      <c r="J237" s="22" t="str">
        <f t="shared" si="32"/>
        <v>Sales Contact:   Sales</v>
      </c>
    </row>
    <row r="238" spans="3:10" ht="15" x14ac:dyDescent="0.3">
      <c r="C238" s="70" t="str">
        <f t="shared" si="31"/>
        <v>Address:   3216 El Camino Real</v>
      </c>
      <c r="D238" s="70"/>
      <c r="E238" s="70"/>
      <c r="F238" s="70"/>
      <c r="H238" s="22" t="s">
        <v>12</v>
      </c>
      <c r="I238" s="22" t="s">
        <v>13</v>
      </c>
      <c r="J238" s="22" t="str">
        <f t="shared" si="32"/>
        <v>Address:   3216 El Camino Real</v>
      </c>
    </row>
    <row r="239" spans="3:10" ht="15" x14ac:dyDescent="0.3">
      <c r="C239" s="70" t="str">
        <f t="shared" si="31"/>
        <v>City State Zip:   Atascadero CA  93422-2500</v>
      </c>
      <c r="D239" s="70"/>
      <c r="E239" s="70"/>
      <c r="F239" s="70"/>
      <c r="H239" s="22" t="s">
        <v>14</v>
      </c>
      <c r="I239" s="22" t="s">
        <v>351</v>
      </c>
      <c r="J239" s="22" t="str">
        <f t="shared" si="32"/>
        <v>City State Zip:   Atascadero CA  93422-2500</v>
      </c>
    </row>
    <row r="240" spans="3:10" ht="15" x14ac:dyDescent="0.3">
      <c r="C240" s="70" t="str">
        <f t="shared" si="31"/>
        <v>Phone:   (805) 461-7300</v>
      </c>
      <c r="D240" s="70"/>
      <c r="E240" s="70"/>
      <c r="F240" s="70"/>
      <c r="H240" s="22" t="s">
        <v>15</v>
      </c>
      <c r="I240" s="22" t="s">
        <v>16</v>
      </c>
      <c r="J240" s="22" t="str">
        <f t="shared" si="32"/>
        <v>Phone:   (805) 461-7300</v>
      </c>
    </row>
    <row r="241" spans="3:10" ht="15" x14ac:dyDescent="0.3">
      <c r="C241" s="70" t="str">
        <f t="shared" si="31"/>
        <v>Fax:   (877) 839-6531</v>
      </c>
      <c r="D241" s="70"/>
      <c r="E241" s="70"/>
      <c r="F241" s="70"/>
      <c r="H241" s="22" t="s">
        <v>17</v>
      </c>
      <c r="I241" s="22" t="s">
        <v>18</v>
      </c>
      <c r="J241" s="22" t="str">
        <f t="shared" si="32"/>
        <v>Fax:   (877) 839-6531</v>
      </c>
    </row>
    <row r="242" spans="3:10" ht="15" x14ac:dyDescent="0.3">
      <c r="C242" s="70" t="str">
        <f t="shared" si="31"/>
        <v>Email:   sales@accuzip.com</v>
      </c>
      <c r="D242" s="70"/>
      <c r="E242" s="70"/>
      <c r="F242" s="70"/>
      <c r="H242" s="22" t="s">
        <v>19</v>
      </c>
      <c r="I242" s="22" t="s">
        <v>20</v>
      </c>
      <c r="J242" s="22" t="str">
        <f t="shared" si="32"/>
        <v>Email:   sales@accuzip.com</v>
      </c>
    </row>
    <row r="243" spans="3:10" ht="15" x14ac:dyDescent="0.3">
      <c r="C243" s="70" t="str">
        <f t="shared" si="31"/>
        <v>Web:   www.accuzip.com</v>
      </c>
      <c r="D243" s="70"/>
      <c r="E243" s="70"/>
      <c r="F243" s="70"/>
      <c r="H243" s="22" t="s">
        <v>21</v>
      </c>
      <c r="I243" s="22" t="s">
        <v>22</v>
      </c>
      <c r="J243" s="22" t="str">
        <f t="shared" si="32"/>
        <v>Web:   www.accuzip.com</v>
      </c>
    </row>
    <row r="244" spans="3:10" ht="14.4" x14ac:dyDescent="0.3">
      <c r="C244" s="1"/>
      <c r="D244" s="9"/>
      <c r="E244" s="9"/>
      <c r="F244" s="9"/>
      <c r="H244" s="22" t="s">
        <v>23</v>
      </c>
      <c r="I244" s="22"/>
    </row>
    <row r="245" spans="3:10" ht="16.8" x14ac:dyDescent="0.25">
      <c r="C245" s="68" t="s">
        <v>23</v>
      </c>
      <c r="D245" s="68"/>
      <c r="E245" s="68"/>
      <c r="F245" s="68"/>
    </row>
    <row r="246" spans="3:10" ht="15.6" x14ac:dyDescent="0.3">
      <c r="C246" s="1"/>
      <c r="D246" s="28" t="str">
        <f>H246</f>
        <v>Standard Mail</v>
      </c>
      <c r="E246" s="28" t="str">
        <f>H263</f>
        <v>First-Class</v>
      </c>
      <c r="F246" s="13" t="str">
        <f>H276</f>
        <v>Periodical</v>
      </c>
      <c r="H246" s="22" t="s">
        <v>24</v>
      </c>
    </row>
    <row r="247" spans="3:10" ht="15" x14ac:dyDescent="0.3">
      <c r="C247" s="1"/>
      <c r="D247" s="7" t="str">
        <f>H247</f>
        <v>✔Automation Flats</v>
      </c>
      <c r="E247" s="7" t="str">
        <f>+H264</f>
        <v>Automation Flat Trays on Pallets</v>
      </c>
      <c r="F247" s="7" t="str">
        <f>H277</f>
        <v>Automation Letters</v>
      </c>
      <c r="H247" s="22" t="s">
        <v>25</v>
      </c>
    </row>
    <row r="248" spans="3:10" ht="15" x14ac:dyDescent="0.3">
      <c r="C248" s="1"/>
      <c r="D248" s="7" t="str">
        <f t="shared" ref="D248:D262" si="33">H248</f>
        <v>✔Automation Letters</v>
      </c>
      <c r="E248" s="7" t="str">
        <f t="shared" ref="E248:E258" si="34">+H265</f>
        <v>✔Automation Flats - Bundle Based Option</v>
      </c>
      <c r="F248" s="7" t="str">
        <f t="shared" ref="F248:F259" si="35">H278</f>
        <v>Barcoded Machinable Flats</v>
      </c>
      <c r="H248" s="22" t="s">
        <v>26</v>
      </c>
    </row>
    <row r="249" spans="3:10" ht="15" x14ac:dyDescent="0.3">
      <c r="C249" s="1"/>
      <c r="D249" s="7" t="str">
        <f t="shared" si="33"/>
        <v>✔Co-Sacked Flats</v>
      </c>
      <c r="E249" s="7" t="str">
        <f t="shared" si="34"/>
        <v>✔Automation Flats - Tray Based Option</v>
      </c>
      <c r="F249" s="7" t="str">
        <f t="shared" si="35"/>
        <v>Carrier Route Flats</v>
      </c>
      <c r="H249" s="22" t="s">
        <v>341</v>
      </c>
    </row>
    <row r="250" spans="3:10" ht="15" x14ac:dyDescent="0.3">
      <c r="C250" s="1"/>
      <c r="D250" s="7" t="str">
        <f t="shared" si="33"/>
        <v>✔ECR Flats</v>
      </c>
      <c r="E250" s="7" t="str">
        <f t="shared" si="34"/>
        <v>✔Automation Letters</v>
      </c>
      <c r="F250" s="7" t="str">
        <f t="shared" si="35"/>
        <v>Carrier Route Letters</v>
      </c>
      <c r="H250" s="22" t="s">
        <v>27</v>
      </c>
    </row>
    <row r="251" spans="3:10" ht="15" x14ac:dyDescent="0.3">
      <c r="C251" s="1"/>
      <c r="D251" s="7" t="str">
        <f t="shared" si="33"/>
        <v>✔ECR Letters &lt;= 3.0 Ounces</v>
      </c>
      <c r="E251" s="7" t="str">
        <f t="shared" si="34"/>
        <v>Automation Letters - Trays on Pallets</v>
      </c>
      <c r="F251" s="7" t="str">
        <f t="shared" si="35"/>
        <v>Machinable Flat Bundles on Pallets</v>
      </c>
      <c r="H251" s="22" t="s">
        <v>28</v>
      </c>
    </row>
    <row r="252" spans="3:10" ht="15" x14ac:dyDescent="0.3">
      <c r="C252" s="1"/>
      <c r="D252" s="7" t="str">
        <f t="shared" si="33"/>
        <v>✔ECR Letters &gt; 3.0 Ounces</v>
      </c>
      <c r="E252" s="7" t="str">
        <f t="shared" si="34"/>
        <v>✔Co-Trayed Flats</v>
      </c>
      <c r="F252" s="7" t="str">
        <f t="shared" si="35"/>
        <v>Machinable Flats Co-Sacked Preparation</v>
      </c>
      <c r="H252" s="22" t="s">
        <v>29</v>
      </c>
    </row>
    <row r="253" spans="3:10" ht="15" x14ac:dyDescent="0.3">
      <c r="C253" s="1"/>
      <c r="D253" s="7" t="str">
        <f t="shared" si="33"/>
        <v>Flat Bundles on Pallets</v>
      </c>
      <c r="E253" s="7" t="str">
        <f t="shared" si="34"/>
        <v>Machinable Letter Trays on Pallets</v>
      </c>
      <c r="F253" s="7" t="str">
        <f t="shared" si="35"/>
        <v>Merged Bundles on Pallets</v>
      </c>
      <c r="H253" s="22" t="s">
        <v>136</v>
      </c>
    </row>
    <row r="254" spans="3:10" ht="15" x14ac:dyDescent="0.3">
      <c r="C254" s="1"/>
      <c r="D254" s="7" t="str">
        <f t="shared" si="33"/>
        <v>✔Irregular Parcels</v>
      </c>
      <c r="E254" s="7" t="str">
        <f t="shared" si="34"/>
        <v>✔Machinable Letters</v>
      </c>
      <c r="F254" s="7" t="str">
        <f t="shared" si="35"/>
        <v>Merged Flats in Sacks</v>
      </c>
      <c r="H254" s="22" t="s">
        <v>31</v>
      </c>
    </row>
    <row r="255" spans="3:10" ht="15" x14ac:dyDescent="0.3">
      <c r="C255" s="1"/>
      <c r="D255" s="7" t="str">
        <f t="shared" si="33"/>
        <v>✔Machinable Letters</v>
      </c>
      <c r="E255" s="7" t="str">
        <f t="shared" si="34"/>
        <v>Non-Automation Flat Trays on Pallets</v>
      </c>
      <c r="F255" s="7" t="str">
        <f t="shared" si="35"/>
        <v>Merged Pallets-5% Threshold</v>
      </c>
      <c r="H255" s="22" t="s">
        <v>32</v>
      </c>
    </row>
    <row r="256" spans="3:10" ht="15" x14ac:dyDescent="0.3">
      <c r="C256" s="1"/>
      <c r="D256" s="7" t="str">
        <f t="shared" si="33"/>
        <v>✔Machinable Parcels</v>
      </c>
      <c r="E256" s="7" t="str">
        <f t="shared" si="34"/>
        <v>✔Non-Automation Flats</v>
      </c>
      <c r="F256" s="7" t="str">
        <f t="shared" si="35"/>
        <v>Merged Pallets-5% Threshold &amp; City State</v>
      </c>
      <c r="H256" s="22" t="s">
        <v>33</v>
      </c>
    </row>
    <row r="257" spans="3:22" ht="15" x14ac:dyDescent="0.3">
      <c r="C257" s="1"/>
      <c r="D257" s="7" t="str">
        <f t="shared" si="33"/>
        <v>✔Merged Flat Bundles in Sacks</v>
      </c>
      <c r="E257" s="7" t="str">
        <f t="shared" si="34"/>
        <v>Non-Machinable Letter Trays on Pallets</v>
      </c>
      <c r="F257" s="7" t="str">
        <f t="shared" si="35"/>
        <v>Non-Automation Letters</v>
      </c>
      <c r="H257" s="22" t="s">
        <v>34</v>
      </c>
    </row>
    <row r="258" spans="3:22" ht="15" x14ac:dyDescent="0.3">
      <c r="C258" s="1"/>
      <c r="D258" s="7" t="str">
        <f t="shared" si="33"/>
        <v>Merged Flat Bundles on Pallets</v>
      </c>
      <c r="E258" s="7" t="str">
        <f t="shared" si="34"/>
        <v>✔Nonmachinable Letters</v>
      </c>
      <c r="F258" s="7" t="str">
        <f t="shared" si="35"/>
        <v>Non-Barcoded Machinable Flats</v>
      </c>
      <c r="H258" s="22" t="s">
        <v>137</v>
      </c>
    </row>
    <row r="259" spans="3:22" ht="15" x14ac:dyDescent="0.3">
      <c r="C259" s="1"/>
      <c r="D259" s="7" t="str">
        <f t="shared" si="33"/>
        <v>Merged Pallets-5% Threshold</v>
      </c>
      <c r="E259" s="7"/>
      <c r="F259" s="7" t="str">
        <f t="shared" si="35"/>
        <v>Non-Machinable Flat Bundles on Pallets</v>
      </c>
      <c r="H259" s="22" t="s">
        <v>138</v>
      </c>
    </row>
    <row r="260" spans="3:22" ht="15" x14ac:dyDescent="0.3">
      <c r="C260" s="1"/>
      <c r="D260" s="7" t="str">
        <f t="shared" si="33"/>
        <v>Merged Pallets-5% Threshold &amp; City State</v>
      </c>
      <c r="E260" s="7"/>
      <c r="F260" s="7"/>
      <c r="H260" s="22" t="s">
        <v>139</v>
      </c>
    </row>
    <row r="261" spans="3:22" ht="15" x14ac:dyDescent="0.3">
      <c r="C261" s="1"/>
      <c r="D261" s="7" t="str">
        <f t="shared" si="33"/>
        <v>✔Non-Automation Flats</v>
      </c>
      <c r="E261" s="7"/>
      <c r="F261" s="7"/>
      <c r="H261" s="22" t="s">
        <v>38</v>
      </c>
    </row>
    <row r="262" spans="3:22" ht="15" x14ac:dyDescent="0.3">
      <c r="C262" s="1"/>
      <c r="D262" s="7" t="str">
        <f t="shared" si="33"/>
        <v>✔Nonmachinable Letters</v>
      </c>
      <c r="E262" s="29"/>
      <c r="F262" s="7"/>
      <c r="H262" s="22" t="s">
        <v>39</v>
      </c>
    </row>
    <row r="263" spans="3:22" ht="16.8" x14ac:dyDescent="0.3">
      <c r="C263" s="68" t="s">
        <v>40</v>
      </c>
      <c r="D263" s="68"/>
      <c r="E263" s="68"/>
      <c r="F263" s="68"/>
      <c r="H263" s="23" t="s">
        <v>41</v>
      </c>
    </row>
    <row r="264" spans="3:22" ht="15.6" x14ac:dyDescent="0.3">
      <c r="C264" s="1"/>
      <c r="D264" s="28" t="s">
        <v>42</v>
      </c>
      <c r="E264" s="30"/>
      <c r="F264" s="7"/>
      <c r="H264" s="22" t="s">
        <v>140</v>
      </c>
      <c r="I264" s="22" t="s">
        <v>42</v>
      </c>
    </row>
    <row r="265" spans="3:22" ht="15" x14ac:dyDescent="0.3">
      <c r="C265" s="1"/>
      <c r="D265" s="7" t="str">
        <f>I265</f>
        <v>✔Additional User Documentation (Any)</v>
      </c>
      <c r="E265" s="7" t="str">
        <f t="shared" ref="E265:F267" si="36">J265</f>
        <v>✔Co-Bundling</v>
      </c>
      <c r="F265" s="7" t="str">
        <f t="shared" si="36"/>
        <v>✔Optional Endorsement Lines (OELs)</v>
      </c>
      <c r="H265" s="22" t="s">
        <v>44</v>
      </c>
      <c r="I265" s="23" t="s">
        <v>45</v>
      </c>
      <c r="J265" s="23" t="s">
        <v>46</v>
      </c>
      <c r="K265" s="23" t="s">
        <v>47</v>
      </c>
      <c r="L265" s="23" t="s">
        <v>48</v>
      </c>
      <c r="M265" s="23" t="s">
        <v>49</v>
      </c>
      <c r="N265" s="23" t="s">
        <v>51</v>
      </c>
      <c r="O265" s="23" t="s">
        <v>52</v>
      </c>
      <c r="P265" s="23" t="s">
        <v>53</v>
      </c>
      <c r="Q265" s="23" t="s">
        <v>54</v>
      </c>
      <c r="R265" s="23" t="s">
        <v>55</v>
      </c>
    </row>
    <row r="266" spans="3:22" ht="15" x14ac:dyDescent="0.3">
      <c r="C266" s="1"/>
      <c r="D266" s="7" t="str">
        <f t="shared" ref="D266:D268" si="37">I266</f>
        <v>✔Job Setup/Parameter Report</v>
      </c>
      <c r="E266" s="7" t="str">
        <f t="shared" si="36"/>
        <v>✔USPS Qualification Report</v>
      </c>
      <c r="F266" s="7" t="str">
        <f t="shared" si="36"/>
        <v>✔Origin 3-digit Trays/Sacks</v>
      </c>
      <c r="H266" s="22" t="s">
        <v>56</v>
      </c>
      <c r="I266" s="22" t="str">
        <f>L265</f>
        <v>✔Job Setup/Parameter Report</v>
      </c>
      <c r="J266" s="22" t="str">
        <f t="shared" ref="J266:K266" si="38">M265</f>
        <v>✔USPS Qualification Report</v>
      </c>
      <c r="K266" s="22" t="str">
        <f t="shared" si="38"/>
        <v>✔Origin 3-digit Trays/Sacks</v>
      </c>
    </row>
    <row r="267" spans="3:22" ht="15" x14ac:dyDescent="0.3">
      <c r="C267" s="1"/>
      <c r="D267" s="7" t="str">
        <f t="shared" si="37"/>
        <v>✔Origin SCF Sacks</v>
      </c>
      <c r="E267" s="7" t="str">
        <f t="shared" si="36"/>
        <v>✔IM Barcoded Tray Labels</v>
      </c>
      <c r="F267" s="7" t="str">
        <f t="shared" si="36"/>
        <v>✔Origin AADC Trays</v>
      </c>
      <c r="H267" s="22" t="s">
        <v>26</v>
      </c>
      <c r="I267" s="22" t="str">
        <f>O265</f>
        <v>✔Origin SCF Sacks</v>
      </c>
      <c r="J267" s="22" t="str">
        <f t="shared" ref="J267:K267" si="39">P265</f>
        <v>✔IM Barcoded Tray Labels</v>
      </c>
      <c r="K267" s="22" t="str">
        <f t="shared" si="39"/>
        <v>✔Origin AADC Trays</v>
      </c>
    </row>
    <row r="268" spans="3:22" ht="15" x14ac:dyDescent="0.3">
      <c r="C268" s="1"/>
      <c r="D268" s="7" t="str">
        <f t="shared" si="37"/>
        <v>✔FSS Preparation</v>
      </c>
      <c r="E268" s="7"/>
      <c r="F268" s="7"/>
      <c r="H268" s="22" t="s">
        <v>141</v>
      </c>
      <c r="I268" s="22" t="str">
        <f>R265</f>
        <v>✔FSS Preparation</v>
      </c>
      <c r="J268" s="22">
        <f t="shared" ref="J268:K268" si="40">S265</f>
        <v>0</v>
      </c>
      <c r="K268" s="22">
        <f t="shared" si="40"/>
        <v>0</v>
      </c>
    </row>
    <row r="269" spans="3:22" ht="14.4" x14ac:dyDescent="0.3">
      <c r="C269" s="1"/>
      <c r="D269" s="9"/>
      <c r="E269" s="9"/>
      <c r="F269" s="9"/>
      <c r="H269" s="22" t="s">
        <v>344</v>
      </c>
    </row>
    <row r="270" spans="3:22" ht="15.6" x14ac:dyDescent="0.3">
      <c r="C270" s="1"/>
      <c r="D270" s="13" t="s">
        <v>58</v>
      </c>
      <c r="E270" s="7"/>
      <c r="F270" s="7"/>
      <c r="H270" s="22" t="s">
        <v>142</v>
      </c>
      <c r="I270" s="22" t="s">
        <v>58</v>
      </c>
    </row>
    <row r="271" spans="3:22" ht="15" x14ac:dyDescent="0.3">
      <c r="C271" s="1"/>
      <c r="D271" s="7" t="str">
        <f>+I271</f>
        <v>✔CRD Trays</v>
      </c>
      <c r="E271" s="7" t="str">
        <f t="shared" ref="E271:F275" si="41">+J271</f>
        <v>✔CR5 Trays</v>
      </c>
      <c r="F271" s="7" t="str">
        <f t="shared" si="41"/>
        <v>✔CR3 Trays</v>
      </c>
      <c r="H271" s="22" t="s">
        <v>32</v>
      </c>
      <c r="I271" s="23" t="s">
        <v>60</v>
      </c>
      <c r="J271" s="23" t="s">
        <v>61</v>
      </c>
      <c r="K271" s="23" t="s">
        <v>62</v>
      </c>
      <c r="L271" s="23" t="s">
        <v>63</v>
      </c>
      <c r="M271" s="23" t="s">
        <v>64</v>
      </c>
      <c r="N271" s="23" t="s">
        <v>65</v>
      </c>
      <c r="O271" s="23" t="s">
        <v>66</v>
      </c>
      <c r="P271" s="23" t="s">
        <v>67</v>
      </c>
      <c r="Q271" s="23" t="s">
        <v>68</v>
      </c>
      <c r="R271" s="23" t="s">
        <v>69</v>
      </c>
      <c r="S271" s="23" t="s">
        <v>70</v>
      </c>
      <c r="T271" s="23" t="s">
        <v>71</v>
      </c>
      <c r="U271" s="23" t="s">
        <v>72</v>
      </c>
      <c r="V271" s="23" t="s">
        <v>73</v>
      </c>
    </row>
    <row r="272" spans="3:22" ht="15" x14ac:dyDescent="0.3">
      <c r="C272" s="1"/>
      <c r="D272" s="7" t="str">
        <f t="shared" ref="D272:D275" si="42">+I272</f>
        <v>✔CRD Sacks</v>
      </c>
      <c r="E272" s="7" t="str">
        <f t="shared" si="41"/>
        <v>✔CR5S Sacks</v>
      </c>
      <c r="F272" s="7" t="str">
        <f t="shared" si="41"/>
        <v>✔CR5 Sacks</v>
      </c>
      <c r="H272" s="22" t="s">
        <v>143</v>
      </c>
      <c r="I272" s="22" t="str">
        <f>L271</f>
        <v>✔CRD Sacks</v>
      </c>
      <c r="J272" s="22" t="str">
        <f t="shared" ref="J272:K272" si="43">M271</f>
        <v>✔CR5S Sacks</v>
      </c>
      <c r="K272" s="22" t="str">
        <f t="shared" si="43"/>
        <v>✔CR5 Sacks</v>
      </c>
    </row>
    <row r="273" spans="3:15" ht="15" x14ac:dyDescent="0.3">
      <c r="C273" s="1"/>
      <c r="D273" s="7" t="str">
        <f t="shared" si="42"/>
        <v>✔CR3 Sacks</v>
      </c>
      <c r="E273" s="7" t="str">
        <f t="shared" si="41"/>
        <v>✔High Density (HD) Price</v>
      </c>
      <c r="F273" s="7" t="str">
        <f t="shared" si="41"/>
        <v>✔Saturation Price (75%Total)</v>
      </c>
      <c r="H273" s="22" t="s">
        <v>38</v>
      </c>
      <c r="I273" s="22" t="str">
        <f>O271</f>
        <v>✔CR3 Sacks</v>
      </c>
      <c r="J273" s="22" t="str">
        <f t="shared" ref="J273:K273" si="44">P271</f>
        <v>✔High Density (HD) Price</v>
      </c>
      <c r="K273" s="22" t="str">
        <f t="shared" si="44"/>
        <v>✔Saturation Price (75%Total)</v>
      </c>
    </row>
    <row r="274" spans="3:15" ht="15" x14ac:dyDescent="0.3">
      <c r="C274" s="1"/>
      <c r="D274" s="7" t="str">
        <f t="shared" si="42"/>
        <v>✔Saturation Price (90%Res)</v>
      </c>
      <c r="E274" s="7" t="str">
        <f t="shared" si="41"/>
        <v>✔eLOT Sequencing</v>
      </c>
      <c r="F274" s="7" t="str">
        <f t="shared" si="41"/>
        <v>✔Walk Sequencing</v>
      </c>
      <c r="H274" s="22" t="s">
        <v>144</v>
      </c>
      <c r="I274" s="22" t="str">
        <f>R271</f>
        <v>✔Saturation Price (90%Res)</v>
      </c>
      <c r="J274" s="22" t="str">
        <f t="shared" ref="J274:K274" si="45">S271</f>
        <v>✔eLOT Sequencing</v>
      </c>
      <c r="K274" s="22" t="str">
        <f t="shared" si="45"/>
        <v>✔Walk Sequencing</v>
      </c>
    </row>
    <row r="275" spans="3:15" ht="15" x14ac:dyDescent="0.3">
      <c r="C275" s="1"/>
      <c r="D275" s="7" t="str">
        <f t="shared" si="42"/>
        <v>✔Multi-Box Section Bundles</v>
      </c>
      <c r="E275" s="7" t="str">
        <f t="shared" si="41"/>
        <v>✔High Density Plus (HDP) Price</v>
      </c>
      <c r="F275" s="7"/>
      <c r="H275" s="22" t="s">
        <v>39</v>
      </c>
      <c r="I275" s="22" t="str">
        <f>U271</f>
        <v>✔Multi-Box Section Bundles</v>
      </c>
      <c r="J275" s="22" t="str">
        <f t="shared" ref="J275:K275" si="46">V271</f>
        <v>✔High Density Plus (HDP) Price</v>
      </c>
      <c r="K275" s="22">
        <f t="shared" si="46"/>
        <v>0</v>
      </c>
    </row>
    <row r="276" spans="3:15" ht="15" x14ac:dyDescent="0.3">
      <c r="C276" s="1"/>
      <c r="D276" s="7"/>
      <c r="E276" s="7"/>
      <c r="F276" s="7"/>
      <c r="H276" s="22" t="s">
        <v>76</v>
      </c>
    </row>
    <row r="277" spans="3:15" ht="15.6" x14ac:dyDescent="0.3">
      <c r="C277" s="1"/>
      <c r="D277" s="13" t="s">
        <v>104</v>
      </c>
      <c r="E277" s="7"/>
      <c r="F277" s="7"/>
      <c r="H277" s="22" t="s">
        <v>145</v>
      </c>
      <c r="I277" s="22" t="s">
        <v>104</v>
      </c>
    </row>
    <row r="278" spans="3:15" ht="15" x14ac:dyDescent="0.3">
      <c r="C278" s="1"/>
      <c r="D278" s="7" t="str">
        <f>I278</f>
        <v>✔5-digit Scheme Bundles (L007)</v>
      </c>
      <c r="E278" s="7" t="str">
        <f t="shared" ref="E278:F278" si="47">J278</f>
        <v>✔3-digit Scheme Bundles (L008)</v>
      </c>
      <c r="F278" s="7" t="str">
        <f t="shared" si="47"/>
        <v>✔5-digit Scheme Sacks</v>
      </c>
      <c r="H278" s="22" t="s">
        <v>146</v>
      </c>
      <c r="I278" s="23" t="s">
        <v>107</v>
      </c>
      <c r="J278" s="23" t="s">
        <v>108</v>
      </c>
      <c r="K278" s="23" t="s">
        <v>109</v>
      </c>
    </row>
    <row r="279" spans="3:15" ht="15" x14ac:dyDescent="0.3">
      <c r="C279" s="1"/>
      <c r="D279" s="7"/>
      <c r="E279" s="7"/>
      <c r="F279" s="7"/>
      <c r="H279" s="22" t="s">
        <v>147</v>
      </c>
    </row>
    <row r="280" spans="3:15" ht="15.6" x14ac:dyDescent="0.3">
      <c r="C280" s="1"/>
      <c r="D280" s="13" t="s">
        <v>110</v>
      </c>
      <c r="E280" s="7"/>
      <c r="F280" s="7"/>
      <c r="H280" s="22" t="s">
        <v>148</v>
      </c>
      <c r="I280" s="22" t="s">
        <v>110</v>
      </c>
    </row>
    <row r="281" spans="3:15" ht="15" x14ac:dyDescent="0.3">
      <c r="C281" s="1"/>
      <c r="D281" s="7" t="str">
        <f>I281</f>
        <v>✔No Overflow Trays</v>
      </c>
      <c r="E281" s="7" t="str">
        <f t="shared" ref="E281:F282" si="48">J281</f>
        <v>✔Reduced Overflow</v>
      </c>
      <c r="F281" s="7" t="str">
        <f t="shared" si="48"/>
        <v>✔5-digit\Scheme Trays</v>
      </c>
      <c r="H281" s="22" t="s">
        <v>149</v>
      </c>
      <c r="I281" s="23" t="s">
        <v>112</v>
      </c>
      <c r="J281" s="23" t="s">
        <v>113</v>
      </c>
      <c r="K281" s="23" t="s">
        <v>114</v>
      </c>
      <c r="L281" s="23" t="s">
        <v>115</v>
      </c>
      <c r="M281" s="23" t="s">
        <v>116</v>
      </c>
    </row>
    <row r="282" spans="3:15" ht="15" x14ac:dyDescent="0.3">
      <c r="C282" s="1"/>
      <c r="D282" s="7" t="str">
        <f>I282</f>
        <v>✔3-digit\Scheme Trays</v>
      </c>
      <c r="E282" s="7" t="str">
        <f t="shared" si="48"/>
        <v>✔AADC Trays</v>
      </c>
      <c r="F282" s="7"/>
      <c r="H282" s="22" t="s">
        <v>346</v>
      </c>
      <c r="I282" s="22" t="str">
        <f>L281</f>
        <v>✔3-digit\Scheme Trays</v>
      </c>
      <c r="J282" s="22" t="str">
        <f t="shared" ref="J282:K282" si="49">M281</f>
        <v>✔AADC Trays</v>
      </c>
      <c r="K282" s="22">
        <f t="shared" si="49"/>
        <v>0</v>
      </c>
    </row>
    <row r="283" spans="3:15" ht="15" x14ac:dyDescent="0.3">
      <c r="C283" s="16"/>
      <c r="D283" s="7"/>
      <c r="E283" s="7"/>
      <c r="F283" s="7"/>
      <c r="H283" s="22" t="s">
        <v>150</v>
      </c>
    </row>
    <row r="284" spans="3:15" ht="15.6" x14ac:dyDescent="0.3">
      <c r="C284" s="1"/>
      <c r="D284" s="13" t="s">
        <v>119</v>
      </c>
      <c r="E284" s="7"/>
      <c r="F284" s="7"/>
      <c r="H284" s="22" t="s">
        <v>151</v>
      </c>
      <c r="I284" s="22" t="s">
        <v>119</v>
      </c>
    </row>
    <row r="285" spans="3:15" ht="15" x14ac:dyDescent="0.3">
      <c r="C285" s="1"/>
      <c r="D285" s="7" t="str">
        <f>I285</f>
        <v>✔PS Form 3600-EZ</v>
      </c>
      <c r="E285" s="7" t="str">
        <f t="shared" ref="E285:F286" si="50">J285</f>
        <v>✔PS Form 3600-FCM</v>
      </c>
      <c r="F285" s="7" t="str">
        <f t="shared" si="50"/>
        <v>✔PS Form 3600-PM</v>
      </c>
      <c r="H285" s="22" t="s">
        <v>138</v>
      </c>
      <c r="I285" s="23" t="s">
        <v>122</v>
      </c>
      <c r="J285" s="23" t="s">
        <v>123</v>
      </c>
      <c r="K285" s="23" t="s">
        <v>124</v>
      </c>
      <c r="L285" s="23" t="s">
        <v>126</v>
      </c>
      <c r="M285" s="23" t="s">
        <v>128</v>
      </c>
      <c r="N285" s="23" t="s">
        <v>130</v>
      </c>
      <c r="O285" s="23" t="s">
        <v>131</v>
      </c>
    </row>
    <row r="286" spans="3:15" ht="15" x14ac:dyDescent="0.3">
      <c r="C286" s="1"/>
      <c r="D286" s="7" t="str">
        <f t="shared" ref="D286:D287" si="51">I286</f>
        <v>✔PS Form 3602-EZ</v>
      </c>
      <c r="E286" s="7" t="str">
        <f t="shared" si="50"/>
        <v>✔PS Form 3602-NZ</v>
      </c>
      <c r="F286" s="7" t="str">
        <f t="shared" si="50"/>
        <v>✔PS Form 3605-R</v>
      </c>
      <c r="H286" s="22" t="s">
        <v>139</v>
      </c>
      <c r="I286" s="22" t="str">
        <f>L285</f>
        <v>✔PS Form 3602-EZ</v>
      </c>
      <c r="J286" s="22" t="str">
        <f t="shared" ref="J286:K286" si="52">M285</f>
        <v>✔PS Form 3602-NZ</v>
      </c>
      <c r="K286" s="22" t="str">
        <f t="shared" si="52"/>
        <v>✔PS Form 3605-R</v>
      </c>
    </row>
    <row r="287" spans="3:15" ht="15" x14ac:dyDescent="0.3">
      <c r="C287" s="1"/>
      <c r="D287" s="7" t="str">
        <f t="shared" si="51"/>
        <v>✔PS Form 8125</v>
      </c>
      <c r="E287" s="7"/>
      <c r="F287" s="7"/>
      <c r="H287" s="22" t="s">
        <v>152</v>
      </c>
      <c r="I287" s="22" t="str">
        <f>O285</f>
        <v>✔PS Form 8125</v>
      </c>
      <c r="J287" s="22">
        <f t="shared" ref="J287:K287" si="53">P285</f>
        <v>0</v>
      </c>
      <c r="K287" s="22">
        <f t="shared" si="53"/>
        <v>0</v>
      </c>
    </row>
    <row r="288" spans="3:15" ht="15" x14ac:dyDescent="0.3">
      <c r="C288" s="1"/>
      <c r="D288" s="7"/>
      <c r="E288" s="7"/>
      <c r="F288" s="7"/>
      <c r="H288" s="22" t="s">
        <v>153</v>
      </c>
      <c r="I288" s="22">
        <f>R285</f>
        <v>0</v>
      </c>
      <c r="J288" s="22">
        <f>S285</f>
        <v>0</v>
      </c>
      <c r="K288" s="22">
        <f>T285</f>
        <v>0</v>
      </c>
    </row>
    <row r="289" spans="3:8" ht="15" x14ac:dyDescent="0.3">
      <c r="C289" s="26"/>
      <c r="D289" s="27"/>
      <c r="E289" s="27"/>
      <c r="F289" s="27"/>
      <c r="H289" s="22" t="s">
        <v>154</v>
      </c>
    </row>
    <row r="290" spans="3:8" ht="15.6" x14ac:dyDescent="0.3">
      <c r="C290" s="1"/>
      <c r="D290" s="13" t="s">
        <v>111</v>
      </c>
      <c r="E290" s="17" t="s">
        <v>133</v>
      </c>
      <c r="F290" s="6" t="str">
        <f>H294</f>
        <v>Under $100</v>
      </c>
      <c r="H290" s="22" t="s">
        <v>40</v>
      </c>
    </row>
    <row r="291" spans="3:8" x14ac:dyDescent="0.25">
      <c r="C291" s="1"/>
      <c r="D291" s="71" t="str">
        <f>H293</f>
        <v>PC: ** WINDOWS</v>
      </c>
      <c r="E291" s="71"/>
      <c r="F291" s="71"/>
    </row>
    <row r="292" spans="3:8" ht="14.4" x14ac:dyDescent="0.3">
      <c r="C292" s="1"/>
      <c r="D292" s="71"/>
      <c r="E292" s="71"/>
      <c r="F292" s="71"/>
      <c r="H292" s="22" t="s">
        <v>111</v>
      </c>
    </row>
    <row r="293" spans="3:8" ht="15.6" x14ac:dyDescent="0.3">
      <c r="C293" s="1"/>
      <c r="D293" s="7" t="s">
        <v>120</v>
      </c>
      <c r="E293" s="17" t="s">
        <v>134</v>
      </c>
      <c r="F293" s="18">
        <f>$I$2</f>
        <v>45678</v>
      </c>
      <c r="H293" s="22" t="s">
        <v>117</v>
      </c>
    </row>
    <row r="294" spans="3:8" ht="15" x14ac:dyDescent="0.3">
      <c r="C294" s="16"/>
      <c r="D294" s="7"/>
      <c r="E294" s="7"/>
      <c r="F294" s="7"/>
      <c r="H294" s="22" t="s">
        <v>118</v>
      </c>
    </row>
    <row r="295" spans="3:8" ht="15.6" x14ac:dyDescent="0.3">
      <c r="C295" s="1"/>
      <c r="D295" s="13"/>
      <c r="E295" s="7"/>
      <c r="F295" s="7"/>
      <c r="H295" s="22" t="s">
        <v>120</v>
      </c>
    </row>
    <row r="296" spans="3:8" ht="15" x14ac:dyDescent="0.25">
      <c r="C296" s="1"/>
      <c r="D296" s="7"/>
      <c r="E296" s="7"/>
      <c r="F296" s="7"/>
      <c r="H296" s="25">
        <v>43585</v>
      </c>
    </row>
    <row r="297" spans="3:8" ht="15" x14ac:dyDescent="0.25">
      <c r="C297" s="1"/>
      <c r="D297" s="7"/>
      <c r="E297" s="7"/>
      <c r="F297" s="7"/>
    </row>
    <row r="298" spans="3:8" ht="15" x14ac:dyDescent="0.25">
      <c r="C298" s="1"/>
      <c r="D298" s="7"/>
      <c r="E298" s="7"/>
      <c r="F298" s="7"/>
    </row>
    <row r="299" spans="3:8" ht="15" x14ac:dyDescent="0.25">
      <c r="C299" s="1"/>
      <c r="D299" s="7"/>
      <c r="E299" s="7"/>
      <c r="F299" s="7"/>
    </row>
    <row r="300" spans="3:8" ht="15" x14ac:dyDescent="0.25">
      <c r="C300" s="16"/>
      <c r="D300" s="7"/>
      <c r="E300" s="7"/>
      <c r="F300" s="7"/>
    </row>
    <row r="301" spans="3:8" ht="15.6" x14ac:dyDescent="0.25">
      <c r="C301" s="1"/>
      <c r="D301" s="13"/>
      <c r="E301" s="17"/>
      <c r="F301" s="6"/>
    </row>
    <row r="302" spans="3:8" x14ac:dyDescent="0.25">
      <c r="C302" s="1"/>
      <c r="D302" s="71"/>
      <c r="E302" s="71"/>
      <c r="F302" s="71"/>
    </row>
    <row r="303" spans="3:8" x14ac:dyDescent="0.25">
      <c r="C303" s="1"/>
      <c r="D303" s="71"/>
      <c r="E303" s="71"/>
      <c r="F303" s="71"/>
    </row>
    <row r="304" spans="3:8" ht="15.6" x14ac:dyDescent="0.25">
      <c r="C304" s="1"/>
      <c r="D304" s="7"/>
      <c r="E304" s="17"/>
      <c r="F304" s="18"/>
    </row>
    <row r="305" spans="3:10" ht="15" x14ac:dyDescent="0.25">
      <c r="C305" s="1"/>
      <c r="D305" s="7"/>
      <c r="E305" s="19"/>
      <c r="F305" s="20"/>
      <c r="G305">
        <f>154-79+1</f>
        <v>76</v>
      </c>
    </row>
    <row r="306" spans="3:10" ht="15" x14ac:dyDescent="0.25">
      <c r="C306" s="1"/>
      <c r="D306" s="7"/>
      <c r="E306" s="19"/>
      <c r="F306" s="20"/>
    </row>
    <row r="307" spans="3:10" ht="16.8" x14ac:dyDescent="0.25">
      <c r="C307" s="72" t="s">
        <v>3</v>
      </c>
      <c r="D307" s="72"/>
      <c r="E307" s="72"/>
      <c r="F307" s="72"/>
    </row>
    <row r="308" spans="3:10" ht="16.8" x14ac:dyDescent="0.25">
      <c r="C308" s="73" t="s">
        <v>4</v>
      </c>
      <c r="D308" s="73"/>
      <c r="E308" s="73"/>
      <c r="F308" s="73"/>
    </row>
    <row r="309" spans="3:10" x14ac:dyDescent="0.25">
      <c r="C309" s="1"/>
      <c r="D309" s="9"/>
      <c r="E309" s="9"/>
      <c r="F309" s="9"/>
    </row>
    <row r="310" spans="3:10" ht="15.6" x14ac:dyDescent="0.3">
      <c r="C310" s="69" t="str">
        <f t="shared" ref="C310:C319" si="54">+J310</f>
        <v>Company Name:   ACCUZIP INC.</v>
      </c>
      <c r="D310" s="69"/>
      <c r="E310" s="69"/>
      <c r="F310" s="69"/>
      <c r="H310" s="22" t="s">
        <v>5</v>
      </c>
      <c r="I310" s="22" t="s">
        <v>6</v>
      </c>
      <c r="J310" s="22" t="str">
        <f t="shared" ref="J310:J319" si="55">CONCATENATE(H310,I310)</f>
        <v>Company Name:   ACCUZIP INC.</v>
      </c>
    </row>
    <row r="311" spans="3:10" ht="15.6" x14ac:dyDescent="0.3">
      <c r="C311" s="69" t="str">
        <f t="shared" si="54"/>
        <v>Product Name:   ACCUZIP FOR ENFOCUS SWITCH</v>
      </c>
      <c r="D311" s="69"/>
      <c r="E311" s="69"/>
      <c r="F311" s="69"/>
      <c r="H311" s="22" t="s">
        <v>7</v>
      </c>
      <c r="I311" s="22" t="s">
        <v>155</v>
      </c>
      <c r="J311" s="22" t="str">
        <f t="shared" si="55"/>
        <v>Product Name:   ACCUZIP FOR ENFOCUS SWITCH</v>
      </c>
    </row>
    <row r="312" spans="3:10" ht="15.6" x14ac:dyDescent="0.3">
      <c r="C312" s="69" t="str">
        <f t="shared" si="54"/>
        <v>Product Version:   5.11</v>
      </c>
      <c r="D312" s="69"/>
      <c r="E312" s="69"/>
      <c r="F312" s="69"/>
      <c r="H312" s="22" t="s">
        <v>9</v>
      </c>
      <c r="I312" s="22">
        <v>5.1100000000000003</v>
      </c>
      <c r="J312" s="22" t="str">
        <f t="shared" si="55"/>
        <v>Product Version:   5.11</v>
      </c>
    </row>
    <row r="313" spans="3:10" ht="15" x14ac:dyDescent="0.3">
      <c r="C313" s="70" t="str">
        <f t="shared" si="54"/>
        <v>Sales Contact:   Sales</v>
      </c>
      <c r="D313" s="70"/>
      <c r="E313" s="70"/>
      <c r="F313" s="70"/>
      <c r="H313" s="22" t="s">
        <v>10</v>
      </c>
      <c r="I313" s="22" t="s">
        <v>11</v>
      </c>
      <c r="J313" s="22" t="str">
        <f t="shared" si="55"/>
        <v>Sales Contact:   Sales</v>
      </c>
    </row>
    <row r="314" spans="3:10" ht="15" x14ac:dyDescent="0.3">
      <c r="C314" s="70" t="str">
        <f t="shared" si="54"/>
        <v>Address:   3216 El Camino Real</v>
      </c>
      <c r="D314" s="70"/>
      <c r="E314" s="70"/>
      <c r="F314" s="70"/>
      <c r="H314" s="22" t="s">
        <v>12</v>
      </c>
      <c r="I314" s="22" t="s">
        <v>13</v>
      </c>
      <c r="J314" s="22" t="str">
        <f t="shared" si="55"/>
        <v>Address:   3216 El Camino Real</v>
      </c>
    </row>
    <row r="315" spans="3:10" ht="15" x14ac:dyDescent="0.3">
      <c r="C315" s="70" t="str">
        <f t="shared" si="54"/>
        <v>City State Zip:   Atascadero CA  93422-2500</v>
      </c>
      <c r="D315" s="70"/>
      <c r="E315" s="70"/>
      <c r="F315" s="70"/>
      <c r="H315" s="22" t="s">
        <v>14</v>
      </c>
      <c r="I315" s="22" t="s">
        <v>351</v>
      </c>
      <c r="J315" s="22" t="str">
        <f t="shared" si="55"/>
        <v>City State Zip:   Atascadero CA  93422-2500</v>
      </c>
    </row>
    <row r="316" spans="3:10" ht="15" x14ac:dyDescent="0.3">
      <c r="C316" s="70" t="str">
        <f t="shared" si="54"/>
        <v>Phone:   (805) 461-7300</v>
      </c>
      <c r="D316" s="70"/>
      <c r="E316" s="70"/>
      <c r="F316" s="70"/>
      <c r="H316" s="22" t="s">
        <v>15</v>
      </c>
      <c r="I316" s="22" t="s">
        <v>16</v>
      </c>
      <c r="J316" s="22" t="str">
        <f t="shared" si="55"/>
        <v>Phone:   (805) 461-7300</v>
      </c>
    </row>
    <row r="317" spans="3:10" ht="15" x14ac:dyDescent="0.3">
      <c r="C317" s="70" t="str">
        <f t="shared" si="54"/>
        <v>Fax:   (877) 839-6531</v>
      </c>
      <c r="D317" s="70"/>
      <c r="E317" s="70"/>
      <c r="F317" s="70"/>
      <c r="H317" s="22" t="s">
        <v>17</v>
      </c>
      <c r="I317" s="22" t="s">
        <v>18</v>
      </c>
      <c r="J317" s="22" t="str">
        <f t="shared" si="55"/>
        <v>Fax:   (877) 839-6531</v>
      </c>
    </row>
    <row r="318" spans="3:10" ht="15" x14ac:dyDescent="0.3">
      <c r="C318" s="70" t="str">
        <f t="shared" si="54"/>
        <v>Email:   sales@accuzip.com</v>
      </c>
      <c r="D318" s="70"/>
      <c r="E318" s="70"/>
      <c r="F318" s="70"/>
      <c r="H318" s="22" t="s">
        <v>19</v>
      </c>
      <c r="I318" s="22" t="s">
        <v>20</v>
      </c>
      <c r="J318" s="22" t="str">
        <f t="shared" si="55"/>
        <v>Email:   sales@accuzip.com</v>
      </c>
    </row>
    <row r="319" spans="3:10" ht="15" x14ac:dyDescent="0.3">
      <c r="C319" s="70" t="str">
        <f t="shared" si="54"/>
        <v>Web:   www.accuzip.com</v>
      </c>
      <c r="D319" s="70"/>
      <c r="E319" s="70"/>
      <c r="F319" s="70"/>
      <c r="H319" s="22" t="s">
        <v>21</v>
      </c>
      <c r="I319" s="22" t="s">
        <v>22</v>
      </c>
      <c r="J319" s="22" t="str">
        <f t="shared" si="55"/>
        <v>Web:   www.accuzip.com</v>
      </c>
    </row>
    <row r="320" spans="3:10" x14ac:dyDescent="0.25">
      <c r="C320" s="1"/>
      <c r="D320" s="9"/>
      <c r="E320" s="9"/>
      <c r="F320" s="9"/>
    </row>
    <row r="321" spans="3:8" ht="16.8" x14ac:dyDescent="0.25">
      <c r="C321" s="68" t="s">
        <v>23</v>
      </c>
      <c r="D321" s="68"/>
      <c r="E321" s="68"/>
      <c r="F321" s="68"/>
    </row>
    <row r="322" spans="3:8" ht="15.6" x14ac:dyDescent="0.3">
      <c r="C322" s="1"/>
      <c r="D322" s="28" t="str">
        <f>H322</f>
        <v>Standard Mail</v>
      </c>
      <c r="E322" s="28" t="str">
        <f>H339</f>
        <v>First-Class</v>
      </c>
      <c r="F322" s="13" t="str">
        <f>H352</f>
        <v>Periodical</v>
      </c>
      <c r="H322" s="22" t="s">
        <v>24</v>
      </c>
    </row>
    <row r="323" spans="3:8" ht="15" x14ac:dyDescent="0.3">
      <c r="C323" s="1"/>
      <c r="D323" s="7" t="str">
        <f>H323</f>
        <v>✔Automation Flats</v>
      </c>
      <c r="E323" s="7" t="str">
        <f>+H340</f>
        <v>✔Automation Flat Trays on Pallets</v>
      </c>
      <c r="F323" s="7" t="str">
        <f>H353</f>
        <v>✔Automation Letters</v>
      </c>
      <c r="H323" s="22" t="s">
        <v>25</v>
      </c>
    </row>
    <row r="324" spans="3:8" ht="15" x14ac:dyDescent="0.3">
      <c r="C324" s="1"/>
      <c r="D324" s="7" t="str">
        <f t="shared" ref="D324:D338" si="56">H324</f>
        <v>✔Automation Letters</v>
      </c>
      <c r="E324" s="7" t="str">
        <f t="shared" ref="E324:E334" si="57">+H341</f>
        <v>✔Automation Flats - Bundle Based Option</v>
      </c>
      <c r="F324" s="7" t="str">
        <f t="shared" ref="F324:F335" si="58">H354</f>
        <v>✔Barcoded Machinable Flats</v>
      </c>
      <c r="H324" s="22" t="s">
        <v>26</v>
      </c>
    </row>
    <row r="325" spans="3:8" ht="15" x14ac:dyDescent="0.3">
      <c r="C325" s="1"/>
      <c r="D325" s="7" t="str">
        <f t="shared" si="56"/>
        <v>✔Co-Sacked Flats</v>
      </c>
      <c r="E325" s="7" t="str">
        <f t="shared" si="57"/>
        <v>✔Automation Flats - Tray Based Option</v>
      </c>
      <c r="F325" s="7" t="str">
        <f t="shared" si="58"/>
        <v>✔Carrier Route Flats</v>
      </c>
      <c r="H325" s="22" t="s">
        <v>341</v>
      </c>
    </row>
    <row r="326" spans="3:8" ht="15" x14ac:dyDescent="0.3">
      <c r="C326" s="1"/>
      <c r="D326" s="7" t="str">
        <f t="shared" si="56"/>
        <v>✔ECR Flats</v>
      </c>
      <c r="E326" s="7" t="str">
        <f t="shared" si="57"/>
        <v>✔Automation Letters</v>
      </c>
      <c r="F326" s="7" t="str">
        <f t="shared" si="58"/>
        <v>✔Carrier Route Letters</v>
      </c>
      <c r="H326" s="22" t="s">
        <v>27</v>
      </c>
    </row>
    <row r="327" spans="3:8" ht="15" x14ac:dyDescent="0.3">
      <c r="C327" s="1"/>
      <c r="D327" s="7" t="str">
        <f t="shared" si="56"/>
        <v>✔ECR Letters &lt;= 3.0 Ounces</v>
      </c>
      <c r="E327" s="7" t="str">
        <f t="shared" si="57"/>
        <v>✔Automation Letters - Trays on Pallets</v>
      </c>
      <c r="F327" s="7" t="str">
        <f t="shared" si="58"/>
        <v>✔Machinable Flat Bundles on Pallets</v>
      </c>
      <c r="H327" s="22" t="s">
        <v>28</v>
      </c>
    </row>
    <row r="328" spans="3:8" ht="15" x14ac:dyDescent="0.3">
      <c r="C328" s="1"/>
      <c r="D328" s="7" t="str">
        <f t="shared" si="56"/>
        <v>✔ECR Letters &gt; 3.0 Ounces</v>
      </c>
      <c r="E328" s="7" t="str">
        <f t="shared" si="57"/>
        <v>✔Co-Trayed Flats</v>
      </c>
      <c r="F328" s="7" t="str">
        <f t="shared" si="58"/>
        <v>✔Machinable Flats Co-Sacked Preparation</v>
      </c>
      <c r="H328" s="22" t="s">
        <v>29</v>
      </c>
    </row>
    <row r="329" spans="3:8" ht="15" x14ac:dyDescent="0.3">
      <c r="C329" s="1"/>
      <c r="D329" s="7" t="str">
        <f t="shared" si="56"/>
        <v>✔Flat Bundles on Pallets</v>
      </c>
      <c r="E329" s="7" t="str">
        <f t="shared" si="57"/>
        <v>✔Machinable Letter Trays on Pallets</v>
      </c>
      <c r="F329" s="7" t="str">
        <f t="shared" si="58"/>
        <v>✔Merged Bundles on Pallets</v>
      </c>
      <c r="H329" s="22" t="s">
        <v>30</v>
      </c>
    </row>
    <row r="330" spans="3:8" ht="15" x14ac:dyDescent="0.3">
      <c r="C330" s="1"/>
      <c r="D330" s="7" t="str">
        <f t="shared" si="56"/>
        <v>✔Irregular Parcels</v>
      </c>
      <c r="E330" s="7" t="str">
        <f t="shared" si="57"/>
        <v>✔Machinable Letters</v>
      </c>
      <c r="F330" s="7" t="str">
        <f t="shared" si="58"/>
        <v>✔Merged Flats in Sacks</v>
      </c>
      <c r="H330" s="22" t="s">
        <v>31</v>
      </c>
    </row>
    <row r="331" spans="3:8" ht="15" x14ac:dyDescent="0.3">
      <c r="C331" s="1"/>
      <c r="D331" s="7" t="str">
        <f t="shared" si="56"/>
        <v>✔Machinable Letters</v>
      </c>
      <c r="E331" s="7" t="str">
        <f t="shared" si="57"/>
        <v>✔Non-Automation Flat Trays on Pallets</v>
      </c>
      <c r="F331" s="7" t="str">
        <f t="shared" si="58"/>
        <v>✔Merged Pallets-5% Threshold</v>
      </c>
      <c r="H331" s="22" t="s">
        <v>32</v>
      </c>
    </row>
    <row r="332" spans="3:8" ht="15" x14ac:dyDescent="0.3">
      <c r="C332" s="1"/>
      <c r="D332" s="7" t="str">
        <f t="shared" si="56"/>
        <v>✔Machinable Parcels</v>
      </c>
      <c r="E332" s="7" t="str">
        <f t="shared" si="57"/>
        <v>✔Non-Automation Flats</v>
      </c>
      <c r="F332" s="7" t="str">
        <f t="shared" si="58"/>
        <v>✔Merged Pallets-5% Threshold &amp; City State</v>
      </c>
      <c r="H332" s="22" t="s">
        <v>33</v>
      </c>
    </row>
    <row r="333" spans="3:8" ht="15" x14ac:dyDescent="0.3">
      <c r="C333" s="1"/>
      <c r="D333" s="7" t="str">
        <f t="shared" si="56"/>
        <v>✔Merged Flat Bundles in Sacks</v>
      </c>
      <c r="E333" s="7" t="str">
        <f t="shared" si="57"/>
        <v>✔Non-Machinable Letter Trays on Pallets</v>
      </c>
      <c r="F333" s="7" t="str">
        <f t="shared" si="58"/>
        <v>✔Non-Automation Letters</v>
      </c>
      <c r="H333" s="22" t="s">
        <v>34</v>
      </c>
    </row>
    <row r="334" spans="3:8" ht="15" x14ac:dyDescent="0.3">
      <c r="C334" s="1"/>
      <c r="D334" s="7" t="str">
        <f t="shared" si="56"/>
        <v>✔Merged Flat Bundles on Pallets</v>
      </c>
      <c r="E334" s="7" t="str">
        <f t="shared" si="57"/>
        <v>✔Nonmachinable Letters</v>
      </c>
      <c r="F334" s="7" t="str">
        <f t="shared" si="58"/>
        <v>✔Non-Barcoded Machinable Flats</v>
      </c>
      <c r="H334" s="22" t="s">
        <v>35</v>
      </c>
    </row>
    <row r="335" spans="3:8" ht="15" x14ac:dyDescent="0.3">
      <c r="C335" s="1"/>
      <c r="D335" s="7" t="str">
        <f t="shared" si="56"/>
        <v>✔Merged Pallets-5% Threshold</v>
      </c>
      <c r="E335" s="7"/>
      <c r="F335" s="7" t="str">
        <f t="shared" si="58"/>
        <v>✔Non-Machinable Flat Bundles on Pallets</v>
      </c>
      <c r="H335" s="22" t="s">
        <v>36</v>
      </c>
    </row>
    <row r="336" spans="3:8" ht="15" x14ac:dyDescent="0.3">
      <c r="C336" s="1"/>
      <c r="D336" s="7" t="str">
        <f t="shared" si="56"/>
        <v>✔Merged Pallets-5% Threshold &amp; City State</v>
      </c>
      <c r="E336" s="7"/>
      <c r="F336" s="7"/>
      <c r="H336" s="22" t="s">
        <v>37</v>
      </c>
    </row>
    <row r="337" spans="3:22" ht="15" x14ac:dyDescent="0.3">
      <c r="C337" s="1"/>
      <c r="D337" s="7" t="str">
        <f t="shared" si="56"/>
        <v>✔Non-Automation Flats</v>
      </c>
      <c r="E337" s="7"/>
      <c r="F337" s="7"/>
      <c r="H337" s="22" t="s">
        <v>38</v>
      </c>
    </row>
    <row r="338" spans="3:22" ht="15" x14ac:dyDescent="0.3">
      <c r="C338" s="1"/>
      <c r="D338" s="7" t="str">
        <f t="shared" si="56"/>
        <v>✔Nonmachinable Letters</v>
      </c>
      <c r="E338" s="29"/>
      <c r="F338" s="7"/>
      <c r="H338" s="22" t="s">
        <v>39</v>
      </c>
    </row>
    <row r="339" spans="3:22" ht="16.8" x14ac:dyDescent="0.3">
      <c r="C339" s="68" t="s">
        <v>40</v>
      </c>
      <c r="D339" s="68"/>
      <c r="E339" s="68"/>
      <c r="F339" s="68"/>
      <c r="H339" s="23" t="s">
        <v>41</v>
      </c>
    </row>
    <row r="340" spans="3:22" ht="15.6" x14ac:dyDescent="0.3">
      <c r="C340" s="1"/>
      <c r="D340" s="28" t="s">
        <v>42</v>
      </c>
      <c r="E340" s="30"/>
      <c r="F340" s="7"/>
      <c r="H340" s="22" t="s">
        <v>43</v>
      </c>
      <c r="I340" s="22" t="s">
        <v>42</v>
      </c>
    </row>
    <row r="341" spans="3:22" ht="15" x14ac:dyDescent="0.3">
      <c r="C341" s="1"/>
      <c r="D341" s="7" t="str">
        <f>I341</f>
        <v>✔Additional User Documentation (Any)</v>
      </c>
      <c r="E341" s="7" t="str">
        <f t="shared" ref="E341:F344" si="59">J341</f>
        <v>✔Co-Bundling</v>
      </c>
      <c r="F341" s="7" t="str">
        <f t="shared" si="59"/>
        <v>✔Optional Endorsement Lines (OELs)</v>
      </c>
      <c r="H341" s="22" t="s">
        <v>44</v>
      </c>
      <c r="I341" s="23" t="s">
        <v>45</v>
      </c>
      <c r="J341" s="23" t="s">
        <v>46</v>
      </c>
      <c r="K341" s="23" t="s">
        <v>47</v>
      </c>
      <c r="L341" s="23" t="s">
        <v>48</v>
      </c>
      <c r="M341" s="23" t="s">
        <v>49</v>
      </c>
      <c r="N341" s="23" t="s">
        <v>50</v>
      </c>
      <c r="O341" s="23" t="s">
        <v>51</v>
      </c>
      <c r="P341" s="23" t="s">
        <v>52</v>
      </c>
      <c r="Q341" s="23" t="s">
        <v>53</v>
      </c>
      <c r="R341" s="23" t="s">
        <v>54</v>
      </c>
      <c r="S341" s="23" t="s">
        <v>55</v>
      </c>
    </row>
    <row r="342" spans="3:22" ht="15" x14ac:dyDescent="0.3">
      <c r="C342" s="1"/>
      <c r="D342" s="7" t="str">
        <f t="shared" ref="D342:D344" si="60">I342</f>
        <v>✔Job Setup/Parameter Report</v>
      </c>
      <c r="E342" s="7" t="str">
        <f t="shared" si="59"/>
        <v>✔USPS Qualification Report</v>
      </c>
      <c r="F342" s="7" t="str">
        <f t="shared" si="59"/>
        <v>✔ZAP Approval</v>
      </c>
      <c r="H342" s="22" t="s">
        <v>56</v>
      </c>
      <c r="I342" s="22" t="str">
        <f>L341</f>
        <v>✔Job Setup/Parameter Report</v>
      </c>
      <c r="J342" s="22" t="str">
        <f t="shared" ref="J342:K342" si="61">M341</f>
        <v>✔USPS Qualification Report</v>
      </c>
      <c r="K342" s="22" t="str">
        <f t="shared" si="61"/>
        <v>✔ZAP Approval</v>
      </c>
    </row>
    <row r="343" spans="3:22" ht="15" x14ac:dyDescent="0.3">
      <c r="C343" s="1"/>
      <c r="D343" s="7" t="str">
        <f t="shared" si="60"/>
        <v>✔Origin 3-digit Trays/Sacks</v>
      </c>
      <c r="E343" s="7" t="str">
        <f t="shared" si="59"/>
        <v>✔Origin SCF Sacks</v>
      </c>
      <c r="F343" s="7" t="str">
        <f t="shared" si="59"/>
        <v>✔IM Barcoded Tray Labels</v>
      </c>
      <c r="H343" s="22" t="s">
        <v>26</v>
      </c>
      <c r="I343" s="22" t="str">
        <f>O341</f>
        <v>✔Origin 3-digit Trays/Sacks</v>
      </c>
      <c r="J343" s="22" t="str">
        <f t="shared" ref="J343:K343" si="62">P341</f>
        <v>✔Origin SCF Sacks</v>
      </c>
      <c r="K343" s="22" t="str">
        <f t="shared" si="62"/>
        <v>✔IM Barcoded Tray Labels</v>
      </c>
    </row>
    <row r="344" spans="3:22" ht="15" x14ac:dyDescent="0.3">
      <c r="C344" s="1"/>
      <c r="D344" s="7" t="str">
        <f t="shared" si="60"/>
        <v>✔Origin AADC Trays</v>
      </c>
      <c r="E344" s="7" t="str">
        <f t="shared" si="59"/>
        <v>✔FSS Preparation</v>
      </c>
      <c r="F344" s="7"/>
      <c r="H344" s="22" t="s">
        <v>57</v>
      </c>
      <c r="I344" s="22" t="str">
        <f>R341</f>
        <v>✔Origin AADC Trays</v>
      </c>
      <c r="J344" s="22" t="str">
        <f t="shared" ref="J344:K344" si="63">S341</f>
        <v>✔FSS Preparation</v>
      </c>
      <c r="K344" s="22">
        <f t="shared" si="63"/>
        <v>0</v>
      </c>
    </row>
    <row r="345" spans="3:22" ht="14.4" x14ac:dyDescent="0.3">
      <c r="C345" s="1"/>
      <c r="D345" s="9"/>
      <c r="E345" s="9"/>
      <c r="F345" s="9"/>
      <c r="H345" s="22" t="s">
        <v>344</v>
      </c>
    </row>
    <row r="346" spans="3:22" ht="15.6" x14ac:dyDescent="0.3">
      <c r="C346" s="1"/>
      <c r="D346" s="13" t="s">
        <v>58</v>
      </c>
      <c r="E346" s="7"/>
      <c r="F346" s="7"/>
      <c r="H346" s="22" t="s">
        <v>59</v>
      </c>
      <c r="I346" s="22" t="s">
        <v>58</v>
      </c>
    </row>
    <row r="347" spans="3:22" ht="15" x14ac:dyDescent="0.3">
      <c r="C347" s="1"/>
      <c r="D347" s="7" t="str">
        <f>+I347</f>
        <v>✔CRD Trays</v>
      </c>
      <c r="E347" s="7" t="str">
        <f t="shared" ref="E347:F351" si="64">+J347</f>
        <v>✔CR5 Trays</v>
      </c>
      <c r="F347" s="7" t="str">
        <f t="shared" si="64"/>
        <v>✔CR3 Trays</v>
      </c>
      <c r="H347" s="22" t="s">
        <v>32</v>
      </c>
      <c r="I347" s="23" t="s">
        <v>60</v>
      </c>
      <c r="J347" s="23" t="s">
        <v>61</v>
      </c>
      <c r="K347" s="23" t="s">
        <v>62</v>
      </c>
      <c r="L347" s="23" t="s">
        <v>63</v>
      </c>
      <c r="M347" s="23" t="s">
        <v>64</v>
      </c>
      <c r="N347" s="23" t="s">
        <v>65</v>
      </c>
      <c r="O347" s="23" t="s">
        <v>66</v>
      </c>
      <c r="P347" s="23" t="s">
        <v>67</v>
      </c>
      <c r="Q347" s="23" t="s">
        <v>68</v>
      </c>
      <c r="R347" s="23" t="s">
        <v>69</v>
      </c>
      <c r="S347" s="23" t="s">
        <v>70</v>
      </c>
      <c r="T347" s="23" t="s">
        <v>71</v>
      </c>
      <c r="U347" s="23" t="s">
        <v>72</v>
      </c>
      <c r="V347" s="23" t="s">
        <v>73</v>
      </c>
    </row>
    <row r="348" spans="3:22" ht="15" x14ac:dyDescent="0.3">
      <c r="C348" s="1"/>
      <c r="D348" s="7" t="str">
        <f t="shared" ref="D348:D351" si="65">+I348</f>
        <v>✔CRD Sacks</v>
      </c>
      <c r="E348" s="7" t="str">
        <f t="shared" si="64"/>
        <v>✔CR5S Sacks</v>
      </c>
      <c r="F348" s="7" t="str">
        <f t="shared" si="64"/>
        <v>✔CR5 Sacks</v>
      </c>
      <c r="H348" s="22" t="s">
        <v>74</v>
      </c>
      <c r="I348" s="22" t="str">
        <f>L347</f>
        <v>✔CRD Sacks</v>
      </c>
      <c r="J348" s="22" t="str">
        <f t="shared" ref="J348:K348" si="66">M347</f>
        <v>✔CR5S Sacks</v>
      </c>
      <c r="K348" s="22" t="str">
        <f t="shared" si="66"/>
        <v>✔CR5 Sacks</v>
      </c>
    </row>
    <row r="349" spans="3:22" ht="15" x14ac:dyDescent="0.3">
      <c r="C349" s="1"/>
      <c r="D349" s="7" t="str">
        <f t="shared" si="65"/>
        <v>✔CR3 Sacks</v>
      </c>
      <c r="E349" s="7" t="str">
        <f t="shared" si="64"/>
        <v>✔High Density (HD) Price</v>
      </c>
      <c r="F349" s="7" t="str">
        <f t="shared" si="64"/>
        <v>✔Saturation Price (75%Total)</v>
      </c>
      <c r="H349" s="22" t="s">
        <v>38</v>
      </c>
      <c r="I349" s="22" t="str">
        <f>O347</f>
        <v>✔CR3 Sacks</v>
      </c>
      <c r="J349" s="22" t="str">
        <f t="shared" ref="J349:K349" si="67">P347</f>
        <v>✔High Density (HD) Price</v>
      </c>
      <c r="K349" s="22" t="str">
        <f t="shared" si="67"/>
        <v>✔Saturation Price (75%Total)</v>
      </c>
    </row>
    <row r="350" spans="3:22" ht="15" x14ac:dyDescent="0.3">
      <c r="C350" s="1"/>
      <c r="D350" s="7" t="str">
        <f t="shared" si="65"/>
        <v>✔Saturation Price (90%Res)</v>
      </c>
      <c r="E350" s="7" t="str">
        <f t="shared" si="64"/>
        <v>✔eLOT Sequencing</v>
      </c>
      <c r="F350" s="7" t="str">
        <f t="shared" si="64"/>
        <v>✔Walk Sequencing</v>
      </c>
      <c r="H350" s="22" t="s">
        <v>75</v>
      </c>
      <c r="I350" s="22" t="str">
        <f>R347</f>
        <v>✔Saturation Price (90%Res)</v>
      </c>
      <c r="J350" s="22" t="str">
        <f t="shared" ref="J350:K350" si="68">S347</f>
        <v>✔eLOT Sequencing</v>
      </c>
      <c r="K350" s="22" t="str">
        <f t="shared" si="68"/>
        <v>✔Walk Sequencing</v>
      </c>
    </row>
    <row r="351" spans="3:22" ht="15" x14ac:dyDescent="0.3">
      <c r="C351" s="1"/>
      <c r="D351" s="7" t="str">
        <f t="shared" si="65"/>
        <v>✔Multi-Box Section Bundles</v>
      </c>
      <c r="E351" s="7" t="str">
        <f t="shared" si="64"/>
        <v>✔High Density Plus (HDP) Price</v>
      </c>
      <c r="F351" s="7"/>
      <c r="H351" s="22" t="s">
        <v>39</v>
      </c>
      <c r="I351" s="22" t="str">
        <f>U347</f>
        <v>✔Multi-Box Section Bundles</v>
      </c>
      <c r="J351" s="22" t="str">
        <f t="shared" ref="J351:K351" si="69">V347</f>
        <v>✔High Density Plus (HDP) Price</v>
      </c>
      <c r="K351" s="22">
        <f t="shared" si="69"/>
        <v>0</v>
      </c>
    </row>
    <row r="352" spans="3:22" ht="15" x14ac:dyDescent="0.3">
      <c r="C352" s="1"/>
      <c r="D352" s="7"/>
      <c r="E352" s="7"/>
      <c r="F352" s="7"/>
      <c r="H352" s="22" t="s">
        <v>76</v>
      </c>
    </row>
    <row r="353" spans="3:18" ht="15.6" x14ac:dyDescent="0.3">
      <c r="C353" s="1"/>
      <c r="D353" s="13" t="s">
        <v>77</v>
      </c>
      <c r="E353" s="7"/>
      <c r="F353" s="7"/>
      <c r="H353" s="22" t="s">
        <v>26</v>
      </c>
      <c r="I353" s="22" t="s">
        <v>77</v>
      </c>
    </row>
    <row r="354" spans="3:18" ht="15" x14ac:dyDescent="0.3">
      <c r="C354" s="1"/>
      <c r="D354" s="7" t="str">
        <f>I354</f>
        <v>✔Optional 5-Digit Pallets</v>
      </c>
      <c r="E354" s="7" t="str">
        <f t="shared" ref="E354:F355" si="70">J354</f>
        <v>✔Optional 3-digit Pallets</v>
      </c>
      <c r="F354" s="7" t="str">
        <f t="shared" si="70"/>
        <v>✔Non-Barcoded Pallet Placards</v>
      </c>
      <c r="H354" s="22" t="s">
        <v>78</v>
      </c>
      <c r="I354" s="23" t="s">
        <v>79</v>
      </c>
      <c r="J354" s="23" t="s">
        <v>80</v>
      </c>
      <c r="K354" s="23" t="s">
        <v>81</v>
      </c>
      <c r="L354" s="23" t="s">
        <v>82</v>
      </c>
      <c r="M354" s="23" t="s">
        <v>83</v>
      </c>
      <c r="N354" s="23" t="s">
        <v>84</v>
      </c>
      <c r="O354" s="23" t="s">
        <v>85</v>
      </c>
    </row>
    <row r="355" spans="3:18" ht="15" x14ac:dyDescent="0.3">
      <c r="C355" s="1"/>
      <c r="D355" s="7" t="str">
        <f t="shared" ref="D355:D356" si="71">I355</f>
        <v>✔SCF Bundle Reallocation</v>
      </c>
      <c r="E355" s="7" t="str">
        <f t="shared" si="70"/>
        <v>✔ASF/NDC Bundle Reallocation</v>
      </c>
      <c r="F355" s="7" t="str">
        <f t="shared" si="70"/>
        <v>✔ADC Bundle Reallocation</v>
      </c>
      <c r="H355" s="22" t="s">
        <v>87</v>
      </c>
      <c r="I355" s="22" t="str">
        <f>L354</f>
        <v>✔SCF Bundle Reallocation</v>
      </c>
      <c r="J355" s="22" t="str">
        <f t="shared" ref="J355:K355" si="72">M354</f>
        <v>✔ASF/NDC Bundle Reallocation</v>
      </c>
      <c r="K355" s="22" t="str">
        <f t="shared" si="72"/>
        <v>✔ADC Bundle Reallocation</v>
      </c>
    </row>
    <row r="356" spans="3:18" ht="15" x14ac:dyDescent="0.3">
      <c r="C356" s="1"/>
      <c r="D356" s="7" t="str">
        <f t="shared" si="71"/>
        <v>✔Intelligent Mail Container Placard</v>
      </c>
      <c r="E356" s="7"/>
      <c r="F356" s="7"/>
      <c r="H356" s="22" t="s">
        <v>88</v>
      </c>
      <c r="I356" s="22" t="str">
        <f>O354</f>
        <v>✔Intelligent Mail Container Placard</v>
      </c>
      <c r="J356" s="22">
        <f t="shared" ref="J356:K356" si="73">P354</f>
        <v>0</v>
      </c>
      <c r="K356" s="22">
        <f t="shared" si="73"/>
        <v>0</v>
      </c>
    </row>
    <row r="357" spans="3:18" ht="15" x14ac:dyDescent="0.3">
      <c r="C357" s="1"/>
      <c r="D357" s="7"/>
      <c r="E357" s="7"/>
      <c r="F357" s="7"/>
      <c r="H357" s="22" t="s">
        <v>89</v>
      </c>
    </row>
    <row r="358" spans="3:18" ht="15.6" x14ac:dyDescent="0.3">
      <c r="C358" s="1"/>
      <c r="D358" s="13" t="s">
        <v>90</v>
      </c>
      <c r="E358" s="7"/>
      <c r="F358" s="7"/>
      <c r="H358" s="22" t="s">
        <v>342</v>
      </c>
      <c r="I358" s="22" t="s">
        <v>90</v>
      </c>
    </row>
    <row r="359" spans="3:18" ht="15" x14ac:dyDescent="0.3">
      <c r="C359" s="1"/>
      <c r="D359" s="7" t="str">
        <f>I359</f>
        <v>✔PER - Flat Tray Preparation</v>
      </c>
      <c r="E359" s="7" t="str">
        <f t="shared" ref="E359:F361" si="74">J359</f>
        <v>✔Outside County Container Report</v>
      </c>
      <c r="F359" s="7" t="str">
        <f t="shared" si="74"/>
        <v>✔PER - 6pc Letter Tray Minimum</v>
      </c>
      <c r="H359" s="22" t="s">
        <v>91</v>
      </c>
      <c r="I359" s="23" t="s">
        <v>92</v>
      </c>
      <c r="J359" s="23" t="s">
        <v>93</v>
      </c>
      <c r="K359" s="23" t="s">
        <v>94</v>
      </c>
      <c r="L359" s="23" t="s">
        <v>95</v>
      </c>
      <c r="M359" s="23" t="s">
        <v>96</v>
      </c>
      <c r="N359" s="23" t="s">
        <v>97</v>
      </c>
      <c r="O359" s="23" t="s">
        <v>98</v>
      </c>
      <c r="P359" s="23" t="s">
        <v>99</v>
      </c>
      <c r="Q359" s="23" t="s">
        <v>100</v>
      </c>
      <c r="R359" s="23" t="s">
        <v>101</v>
      </c>
    </row>
    <row r="360" spans="3:18" ht="15" x14ac:dyDescent="0.3">
      <c r="C360" s="1"/>
      <c r="D360" s="7" t="str">
        <f t="shared" ref="D360:D362" si="75">I360</f>
        <v>✔PER - FIRM Bundles</v>
      </c>
      <c r="E360" s="7" t="str">
        <f t="shared" si="74"/>
        <v>✔PER - In County Prices</v>
      </c>
      <c r="F360" s="7" t="str">
        <f t="shared" si="74"/>
        <v>✔PER - Zone Summary Report</v>
      </c>
      <c r="H360" s="22" t="s">
        <v>102</v>
      </c>
      <c r="I360" s="22" t="str">
        <f>L359</f>
        <v>✔PER - FIRM Bundles</v>
      </c>
      <c r="J360" s="22" t="str">
        <f t="shared" ref="J360:K360" si="76">M359</f>
        <v>✔PER - In County Prices</v>
      </c>
      <c r="K360" s="22" t="str">
        <f t="shared" si="76"/>
        <v>✔PER - Zone Summary Report</v>
      </c>
    </row>
    <row r="361" spans="3:18" ht="15" x14ac:dyDescent="0.3">
      <c r="C361" s="1"/>
      <c r="D361" s="7" t="str">
        <f t="shared" si="75"/>
        <v>✔PER - Ride Along Pieces</v>
      </c>
      <c r="E361" s="7" t="str">
        <f t="shared" si="74"/>
        <v>✔Outside County Bundle Report</v>
      </c>
      <c r="F361" s="7" t="str">
        <f t="shared" si="74"/>
        <v>✔Limited Circulation Discount</v>
      </c>
      <c r="H361" s="22" t="s">
        <v>36</v>
      </c>
      <c r="I361" s="22" t="str">
        <f>O359</f>
        <v>✔PER - Ride Along Pieces</v>
      </c>
      <c r="J361" s="22" t="str">
        <f t="shared" ref="J361:K361" si="77">P359</f>
        <v>✔Outside County Bundle Report</v>
      </c>
      <c r="K361" s="22" t="str">
        <f t="shared" si="77"/>
        <v>✔Limited Circulation Discount</v>
      </c>
    </row>
    <row r="362" spans="3:18" ht="15" x14ac:dyDescent="0.3">
      <c r="C362" s="1"/>
      <c r="D362" s="7" t="str">
        <f t="shared" si="75"/>
        <v>✔24-pc Trays/Sacks</v>
      </c>
      <c r="E362" s="7"/>
      <c r="F362" s="7"/>
      <c r="H362" s="22" t="s">
        <v>37</v>
      </c>
      <c r="I362" s="22" t="str">
        <f>R359</f>
        <v>✔24-pc Trays/Sacks</v>
      </c>
      <c r="J362" s="22">
        <f>S359</f>
        <v>0</v>
      </c>
      <c r="K362" s="22">
        <f>T359</f>
        <v>0</v>
      </c>
    </row>
    <row r="363" spans="3:18" ht="15" x14ac:dyDescent="0.3">
      <c r="C363" s="1"/>
      <c r="D363" s="7"/>
      <c r="E363" s="7"/>
      <c r="F363" s="7"/>
      <c r="H363" s="22" t="s">
        <v>103</v>
      </c>
    </row>
    <row r="364" spans="3:18" ht="15.6" x14ac:dyDescent="0.3">
      <c r="C364" s="1"/>
      <c r="D364" s="13" t="s">
        <v>104</v>
      </c>
      <c r="E364" s="7"/>
      <c r="F364" s="7"/>
      <c r="H364" s="22" t="s">
        <v>105</v>
      </c>
      <c r="I364" s="22" t="s">
        <v>104</v>
      </c>
    </row>
    <row r="365" spans="3:18" ht="15" x14ac:dyDescent="0.3">
      <c r="C365" s="1"/>
      <c r="D365" s="7" t="str">
        <f>I365</f>
        <v>✔5-digit Scheme Bundles (L007)</v>
      </c>
      <c r="E365" s="7" t="str">
        <f t="shared" ref="E365:F365" si="78">J365</f>
        <v>✔3-digit Scheme Bundles (L008)</v>
      </c>
      <c r="F365" s="7" t="str">
        <f t="shared" si="78"/>
        <v>✔5-digit Scheme Sacks</v>
      </c>
      <c r="H365" s="22" t="s">
        <v>106</v>
      </c>
      <c r="I365" s="23" t="s">
        <v>107</v>
      </c>
      <c r="J365" s="23" t="s">
        <v>108</v>
      </c>
      <c r="K365" s="23" t="s">
        <v>109</v>
      </c>
    </row>
    <row r="366" spans="3:18" ht="15" x14ac:dyDescent="0.3">
      <c r="C366" s="1"/>
      <c r="D366" s="7"/>
      <c r="E366" s="7"/>
      <c r="F366" s="7"/>
      <c r="H366" s="22" t="s">
        <v>40</v>
      </c>
    </row>
    <row r="367" spans="3:18" ht="15.6" x14ac:dyDescent="0.3">
      <c r="C367" s="1"/>
      <c r="D367" s="13" t="s">
        <v>110</v>
      </c>
      <c r="E367" s="7"/>
      <c r="F367" s="7"/>
      <c r="I367" s="22" t="s">
        <v>110</v>
      </c>
    </row>
    <row r="368" spans="3:18" ht="15" x14ac:dyDescent="0.3">
      <c r="C368" s="1"/>
      <c r="D368" s="7" t="str">
        <f>I368</f>
        <v>✔No Overflow Trays</v>
      </c>
      <c r="E368" s="7" t="str">
        <f t="shared" ref="E368:F369" si="79">J368</f>
        <v>✔Reduced Overflow</v>
      </c>
      <c r="F368" s="7" t="str">
        <f t="shared" si="79"/>
        <v>✔5-digit\Scheme Trays</v>
      </c>
      <c r="H368" s="22" t="s">
        <v>111</v>
      </c>
      <c r="I368" s="23" t="s">
        <v>112</v>
      </c>
      <c r="J368" s="23" t="s">
        <v>113</v>
      </c>
      <c r="K368" s="23" t="s">
        <v>114</v>
      </c>
      <c r="L368" s="23" t="s">
        <v>115</v>
      </c>
      <c r="M368" s="23" t="s">
        <v>116</v>
      </c>
    </row>
    <row r="369" spans="3:20" ht="15" x14ac:dyDescent="0.3">
      <c r="C369" s="1"/>
      <c r="D369" s="7" t="str">
        <f>I369</f>
        <v>✔3-digit\Scheme Trays</v>
      </c>
      <c r="E369" s="7" t="str">
        <f t="shared" si="79"/>
        <v>✔AADC Trays</v>
      </c>
      <c r="F369" s="7"/>
      <c r="H369" s="22" t="s">
        <v>156</v>
      </c>
      <c r="I369" s="22" t="str">
        <f>L368</f>
        <v>✔3-digit\Scheme Trays</v>
      </c>
      <c r="J369" s="22" t="str">
        <f t="shared" ref="J369:K369" si="80">M368</f>
        <v>✔AADC Trays</v>
      </c>
      <c r="K369" s="22">
        <f t="shared" si="80"/>
        <v>0</v>
      </c>
    </row>
    <row r="370" spans="3:20" ht="15" x14ac:dyDescent="0.3">
      <c r="C370" s="1"/>
      <c r="D370" s="7"/>
      <c r="E370" s="7"/>
      <c r="F370" s="7"/>
      <c r="H370" s="22" t="s">
        <v>118</v>
      </c>
    </row>
    <row r="371" spans="3:20" ht="15.6" x14ac:dyDescent="0.3">
      <c r="C371" s="1"/>
      <c r="D371" s="13" t="s">
        <v>119</v>
      </c>
      <c r="E371" s="7"/>
      <c r="F371" s="7"/>
      <c r="H371" s="22" t="s">
        <v>120</v>
      </c>
      <c r="I371" s="22" t="s">
        <v>119</v>
      </c>
    </row>
    <row r="372" spans="3:20" ht="15" x14ac:dyDescent="0.3">
      <c r="C372" s="1"/>
      <c r="D372" s="7" t="str">
        <f>I372</f>
        <v>✔PS Form 3541</v>
      </c>
      <c r="E372" s="7" t="str">
        <f t="shared" ref="E372:F375" si="81">J372</f>
        <v>✔PS Form 3600-EZ</v>
      </c>
      <c r="F372" s="7" t="str">
        <f t="shared" si="81"/>
        <v>✔PS Form 3600-FCM</v>
      </c>
      <c r="H372" s="25">
        <v>43585</v>
      </c>
      <c r="I372" s="23" t="s">
        <v>121</v>
      </c>
      <c r="J372" s="23" t="s">
        <v>122</v>
      </c>
      <c r="K372" s="23" t="s">
        <v>123</v>
      </c>
      <c r="L372" s="23" t="s">
        <v>124</v>
      </c>
      <c r="M372" s="23" t="s">
        <v>125</v>
      </c>
      <c r="N372" s="23" t="s">
        <v>126</v>
      </c>
      <c r="O372" s="23" t="s">
        <v>127</v>
      </c>
      <c r="P372" s="23" t="s">
        <v>128</v>
      </c>
      <c r="Q372" s="23" t="s">
        <v>129</v>
      </c>
      <c r="R372" s="23" t="s">
        <v>130</v>
      </c>
      <c r="S372" s="23" t="s">
        <v>131</v>
      </c>
      <c r="T372" s="23" t="s">
        <v>132</v>
      </c>
    </row>
    <row r="373" spans="3:20" ht="15" x14ac:dyDescent="0.3">
      <c r="C373" s="1"/>
      <c r="D373" s="7" t="str">
        <f t="shared" ref="D373:D375" si="82">I373</f>
        <v>✔PS Form 3600-PM</v>
      </c>
      <c r="E373" s="7" t="str">
        <f t="shared" si="81"/>
        <v>✔PS Form 3602-C</v>
      </c>
      <c r="F373" s="7" t="str">
        <f t="shared" si="81"/>
        <v>✔PS Form 3602-EZ</v>
      </c>
      <c r="I373" s="22" t="str">
        <f>L372</f>
        <v>✔PS Form 3600-PM</v>
      </c>
      <c r="J373" s="22" t="str">
        <f t="shared" ref="J373:K373" si="83">M372</f>
        <v>✔PS Form 3602-C</v>
      </c>
      <c r="K373" s="22" t="str">
        <f t="shared" si="83"/>
        <v>✔PS Form 3602-EZ</v>
      </c>
    </row>
    <row r="374" spans="3:20" ht="15" x14ac:dyDescent="0.3">
      <c r="C374" s="1"/>
      <c r="D374" s="7" t="str">
        <f t="shared" si="82"/>
        <v>✔PS Form 3602-N</v>
      </c>
      <c r="E374" s="7" t="str">
        <f t="shared" si="81"/>
        <v>✔PS Form 3602-NZ</v>
      </c>
      <c r="F374" s="7" t="str">
        <f t="shared" si="81"/>
        <v>✔PS Form 3700</v>
      </c>
      <c r="I374" s="22" t="str">
        <f>O372</f>
        <v>✔PS Form 3602-N</v>
      </c>
      <c r="J374" s="22" t="str">
        <f t="shared" ref="J374:K374" si="84">P372</f>
        <v>✔PS Form 3602-NZ</v>
      </c>
      <c r="K374" s="22" t="str">
        <f t="shared" si="84"/>
        <v>✔PS Form 3700</v>
      </c>
    </row>
    <row r="375" spans="3:20" ht="15" x14ac:dyDescent="0.3">
      <c r="C375" s="1"/>
      <c r="D375" s="7" t="str">
        <f t="shared" si="82"/>
        <v>✔PS Form 3605-R</v>
      </c>
      <c r="E375" s="7" t="str">
        <f t="shared" si="81"/>
        <v>✔PS Form 8125</v>
      </c>
      <c r="F375" s="7" t="str">
        <f t="shared" si="81"/>
        <v>✔PS Form 3602-R</v>
      </c>
      <c r="I375" s="22" t="str">
        <f>R372</f>
        <v>✔PS Form 3605-R</v>
      </c>
      <c r="J375" s="22" t="str">
        <f>S372</f>
        <v>✔PS Form 8125</v>
      </c>
      <c r="K375" s="22" t="str">
        <f>T372</f>
        <v>✔PS Form 3602-R</v>
      </c>
    </row>
    <row r="376" spans="3:20" ht="15" x14ac:dyDescent="0.25">
      <c r="C376" s="26"/>
      <c r="D376" s="27"/>
      <c r="E376" s="27"/>
      <c r="F376" s="27"/>
    </row>
    <row r="377" spans="3:20" ht="15.6" x14ac:dyDescent="0.25">
      <c r="C377" s="1"/>
      <c r="D377" s="13" t="s">
        <v>111</v>
      </c>
      <c r="E377" s="17" t="s">
        <v>133</v>
      </c>
      <c r="F377" s="6" t="str">
        <f>H370</f>
        <v>Under $100</v>
      </c>
    </row>
    <row r="378" spans="3:20" x14ac:dyDescent="0.25">
      <c r="C378" s="1"/>
      <c r="D378" s="71" t="str">
        <f>H369</f>
        <v>PC: WINDOWS</v>
      </c>
      <c r="E378" s="71"/>
      <c r="F378" s="71"/>
    </row>
    <row r="379" spans="3:20" x14ac:dyDescent="0.25">
      <c r="C379" s="1"/>
      <c r="D379" s="71"/>
      <c r="E379" s="71"/>
      <c r="F379" s="71"/>
    </row>
    <row r="380" spans="3:20" ht="15.6" x14ac:dyDescent="0.25">
      <c r="C380" s="1"/>
      <c r="D380" s="7" t="s">
        <v>120</v>
      </c>
      <c r="E380" s="17" t="s">
        <v>134</v>
      </c>
      <c r="F380" s="18">
        <f>$I$2</f>
        <v>45678</v>
      </c>
    </row>
    <row r="381" spans="3:20" ht="15" x14ac:dyDescent="0.25">
      <c r="C381" s="1"/>
      <c r="D381" s="7"/>
      <c r="E381" s="19"/>
      <c r="F381" s="20"/>
      <c r="G381">
        <f>231-156+1</f>
        <v>76</v>
      </c>
    </row>
    <row r="382" spans="3:20" ht="15" x14ac:dyDescent="0.25">
      <c r="C382" s="1"/>
      <c r="D382" s="7"/>
      <c r="E382" s="19"/>
      <c r="F382" s="20"/>
    </row>
    <row r="383" spans="3:20" ht="16.8" x14ac:dyDescent="0.25">
      <c r="C383" s="72" t="s">
        <v>3</v>
      </c>
      <c r="D383" s="72"/>
      <c r="E383" s="72"/>
      <c r="F383" s="72"/>
    </row>
    <row r="384" spans="3:20" ht="16.8" x14ac:dyDescent="0.25">
      <c r="C384" s="73" t="s">
        <v>4</v>
      </c>
      <c r="D384" s="73"/>
      <c r="E384" s="73"/>
      <c r="F384" s="73"/>
    </row>
    <row r="385" spans="3:10" x14ac:dyDescent="0.25">
      <c r="C385" s="1"/>
      <c r="D385" s="9"/>
      <c r="E385" s="9"/>
      <c r="F385" s="9"/>
    </row>
    <row r="386" spans="3:10" ht="15.6" x14ac:dyDescent="0.3">
      <c r="C386" s="69" t="str">
        <f t="shared" ref="C386:C395" si="85">+J386</f>
        <v>Company Name:   ACCUZIP INC.</v>
      </c>
      <c r="D386" s="69"/>
      <c r="E386" s="69"/>
      <c r="F386" s="69"/>
      <c r="H386" s="22" t="s">
        <v>5</v>
      </c>
      <c r="I386" s="22" t="s">
        <v>6</v>
      </c>
      <c r="J386" s="22" t="str">
        <f t="shared" ref="J386:J395" si="86">CONCATENATE(H386,I386)</f>
        <v>Company Name:   ACCUZIP INC.</v>
      </c>
    </row>
    <row r="387" spans="3:10" ht="15.6" x14ac:dyDescent="0.3">
      <c r="C387" s="69" t="str">
        <f t="shared" si="85"/>
        <v>Product Name:   ACCUZIP FOR XMPIE WEB-TO-PRINT</v>
      </c>
      <c r="D387" s="69"/>
      <c r="E387" s="69"/>
      <c r="F387" s="69"/>
      <c r="H387" s="22" t="s">
        <v>7</v>
      </c>
      <c r="I387" s="22" t="s">
        <v>157</v>
      </c>
      <c r="J387" s="22" t="str">
        <f t="shared" si="86"/>
        <v>Product Name:   ACCUZIP FOR XMPIE WEB-TO-PRINT</v>
      </c>
    </row>
    <row r="388" spans="3:10" ht="15.6" x14ac:dyDescent="0.3">
      <c r="C388" s="69" t="str">
        <f t="shared" si="85"/>
        <v>Product Version:   5.11</v>
      </c>
      <c r="D388" s="69"/>
      <c r="E388" s="69"/>
      <c r="F388" s="69"/>
      <c r="H388" s="22" t="s">
        <v>9</v>
      </c>
      <c r="I388" s="22">
        <v>5.1100000000000003</v>
      </c>
      <c r="J388" s="22" t="str">
        <f t="shared" si="86"/>
        <v>Product Version:   5.11</v>
      </c>
    </row>
    <row r="389" spans="3:10" ht="15" x14ac:dyDescent="0.3">
      <c r="C389" s="70" t="str">
        <f t="shared" si="85"/>
        <v>Sales Contact:   Sales</v>
      </c>
      <c r="D389" s="70"/>
      <c r="E389" s="70"/>
      <c r="F389" s="70"/>
      <c r="H389" s="22" t="s">
        <v>10</v>
      </c>
      <c r="I389" s="22" t="s">
        <v>11</v>
      </c>
      <c r="J389" s="22" t="str">
        <f t="shared" si="86"/>
        <v>Sales Contact:   Sales</v>
      </c>
    </row>
    <row r="390" spans="3:10" ht="15" x14ac:dyDescent="0.3">
      <c r="C390" s="70" t="str">
        <f t="shared" si="85"/>
        <v>Address:   3216 El Camino Real</v>
      </c>
      <c r="D390" s="70"/>
      <c r="E390" s="70"/>
      <c r="F390" s="70"/>
      <c r="H390" s="22" t="s">
        <v>12</v>
      </c>
      <c r="I390" s="22" t="s">
        <v>13</v>
      </c>
      <c r="J390" s="22" t="str">
        <f t="shared" si="86"/>
        <v>Address:   3216 El Camino Real</v>
      </c>
    </row>
    <row r="391" spans="3:10" ht="15" x14ac:dyDescent="0.3">
      <c r="C391" s="70" t="str">
        <f t="shared" si="85"/>
        <v>City State Zip:   Atascadero CA  93422-2500</v>
      </c>
      <c r="D391" s="70"/>
      <c r="E391" s="70"/>
      <c r="F391" s="70"/>
      <c r="H391" s="22" t="s">
        <v>14</v>
      </c>
      <c r="I391" s="22" t="s">
        <v>351</v>
      </c>
      <c r="J391" s="22" t="str">
        <f t="shared" si="86"/>
        <v>City State Zip:   Atascadero CA  93422-2500</v>
      </c>
    </row>
    <row r="392" spans="3:10" ht="15" x14ac:dyDescent="0.3">
      <c r="C392" s="70" t="str">
        <f t="shared" si="85"/>
        <v>Phone:   (805) 461-7300</v>
      </c>
      <c r="D392" s="70"/>
      <c r="E392" s="70"/>
      <c r="F392" s="70"/>
      <c r="H392" s="22" t="s">
        <v>15</v>
      </c>
      <c r="I392" s="22" t="s">
        <v>16</v>
      </c>
      <c r="J392" s="22" t="str">
        <f t="shared" si="86"/>
        <v>Phone:   (805) 461-7300</v>
      </c>
    </row>
    <row r="393" spans="3:10" ht="15" x14ac:dyDescent="0.3">
      <c r="C393" s="70" t="str">
        <f t="shared" si="85"/>
        <v>Fax:   (877) 839-6531</v>
      </c>
      <c r="D393" s="70"/>
      <c r="E393" s="70"/>
      <c r="F393" s="70"/>
      <c r="H393" s="22" t="s">
        <v>17</v>
      </c>
      <c r="I393" s="22" t="s">
        <v>18</v>
      </c>
      <c r="J393" s="22" t="str">
        <f t="shared" si="86"/>
        <v>Fax:   (877) 839-6531</v>
      </c>
    </row>
    <row r="394" spans="3:10" ht="15" x14ac:dyDescent="0.3">
      <c r="C394" s="70" t="str">
        <f t="shared" si="85"/>
        <v>Email:   sales@accuzip.com</v>
      </c>
      <c r="D394" s="70"/>
      <c r="E394" s="70"/>
      <c r="F394" s="70"/>
      <c r="H394" s="22" t="s">
        <v>19</v>
      </c>
      <c r="I394" s="22" t="s">
        <v>20</v>
      </c>
      <c r="J394" s="22" t="str">
        <f t="shared" si="86"/>
        <v>Email:   sales@accuzip.com</v>
      </c>
    </row>
    <row r="395" spans="3:10" ht="15" x14ac:dyDescent="0.3">
      <c r="C395" s="70" t="str">
        <f t="shared" si="85"/>
        <v>Web:   www.accuzip.com</v>
      </c>
      <c r="D395" s="70"/>
      <c r="E395" s="70"/>
      <c r="F395" s="70"/>
      <c r="H395" s="22" t="s">
        <v>21</v>
      </c>
      <c r="I395" s="22" t="s">
        <v>22</v>
      </c>
      <c r="J395" s="22" t="str">
        <f t="shared" si="86"/>
        <v>Web:   www.accuzip.com</v>
      </c>
    </row>
    <row r="396" spans="3:10" x14ac:dyDescent="0.25">
      <c r="C396" s="1"/>
      <c r="D396" s="9"/>
      <c r="E396" s="9"/>
      <c r="F396" s="9"/>
    </row>
    <row r="397" spans="3:10" ht="16.8" x14ac:dyDescent="0.25">
      <c r="C397" s="68" t="s">
        <v>23</v>
      </c>
      <c r="D397" s="68"/>
      <c r="E397" s="68"/>
      <c r="F397" s="68"/>
    </row>
    <row r="398" spans="3:10" ht="15.6" x14ac:dyDescent="0.3">
      <c r="C398" s="1"/>
      <c r="D398" s="28" t="str">
        <f>H398</f>
        <v>Standard Mail</v>
      </c>
      <c r="E398" s="28" t="str">
        <f>H415</f>
        <v>First-Class</v>
      </c>
      <c r="F398" s="13" t="str">
        <f>H428</f>
        <v>Periodical</v>
      </c>
      <c r="H398" s="22" t="s">
        <v>24</v>
      </c>
    </row>
    <row r="399" spans="3:10" ht="15" x14ac:dyDescent="0.3">
      <c r="C399" s="1"/>
      <c r="D399" s="7" t="str">
        <f>H399</f>
        <v>✔Automation Flats</v>
      </c>
      <c r="E399" s="7" t="str">
        <f>+H416</f>
        <v>✔Automation Flat Trays on Pallets</v>
      </c>
      <c r="F399" s="7" t="str">
        <f>H429</f>
        <v>✔Automation Letters</v>
      </c>
      <c r="H399" s="22" t="s">
        <v>25</v>
      </c>
    </row>
    <row r="400" spans="3:10" ht="15" x14ac:dyDescent="0.3">
      <c r="C400" s="1"/>
      <c r="D400" s="7" t="str">
        <f t="shared" ref="D400:D414" si="87">H400</f>
        <v>✔Automation Letters</v>
      </c>
      <c r="E400" s="7" t="str">
        <f t="shared" ref="E400:E410" si="88">+H417</f>
        <v>✔Automation Flats - Bundle Based Option</v>
      </c>
      <c r="F400" s="7" t="str">
        <f t="shared" ref="F400:F411" si="89">H430</f>
        <v>✔Barcoded Machinable Flats</v>
      </c>
      <c r="H400" s="22" t="s">
        <v>26</v>
      </c>
    </row>
    <row r="401" spans="3:9" ht="15" x14ac:dyDescent="0.3">
      <c r="C401" s="1"/>
      <c r="D401" s="7" t="str">
        <f t="shared" si="87"/>
        <v>✔Co-Sacked Flats</v>
      </c>
      <c r="E401" s="7" t="str">
        <f t="shared" si="88"/>
        <v>✔Automation Flats - Tray Based Option</v>
      </c>
      <c r="F401" s="7" t="str">
        <f t="shared" si="89"/>
        <v>✔Carrier Route Flats</v>
      </c>
      <c r="H401" s="22" t="s">
        <v>341</v>
      </c>
    </row>
    <row r="402" spans="3:9" ht="15" x14ac:dyDescent="0.3">
      <c r="C402" s="1"/>
      <c r="D402" s="7" t="str">
        <f t="shared" si="87"/>
        <v>✔ECR Flats</v>
      </c>
      <c r="E402" s="7" t="str">
        <f t="shared" si="88"/>
        <v>✔Automation Letters</v>
      </c>
      <c r="F402" s="7" t="str">
        <f t="shared" si="89"/>
        <v>✔Carrier Route Letters</v>
      </c>
      <c r="H402" s="22" t="s">
        <v>27</v>
      </c>
    </row>
    <row r="403" spans="3:9" ht="15" x14ac:dyDescent="0.3">
      <c r="C403" s="1"/>
      <c r="D403" s="7" t="str">
        <f t="shared" si="87"/>
        <v>✔ECR Letters &lt;= 3.0 Ounces</v>
      </c>
      <c r="E403" s="7" t="str">
        <f t="shared" si="88"/>
        <v>✔Automation Letters - Trays on Pallets</v>
      </c>
      <c r="F403" s="7" t="str">
        <f t="shared" si="89"/>
        <v>✔Machinable Flat Bundles on Pallets</v>
      </c>
      <c r="H403" s="22" t="s">
        <v>28</v>
      </c>
    </row>
    <row r="404" spans="3:9" ht="15" x14ac:dyDescent="0.3">
      <c r="C404" s="1"/>
      <c r="D404" s="7" t="str">
        <f t="shared" si="87"/>
        <v>✔ECR Letters &gt; 3.0 Ounces</v>
      </c>
      <c r="E404" s="7" t="str">
        <f t="shared" si="88"/>
        <v>✔Co-Trayed Flats</v>
      </c>
      <c r="F404" s="7" t="str">
        <f t="shared" si="89"/>
        <v>✔Machinable Flats Co-Sacked Preparation</v>
      </c>
      <c r="H404" s="22" t="s">
        <v>29</v>
      </c>
    </row>
    <row r="405" spans="3:9" ht="15" x14ac:dyDescent="0.3">
      <c r="C405" s="1"/>
      <c r="D405" s="7" t="str">
        <f t="shared" si="87"/>
        <v>✔Flat Bundles on Pallets</v>
      </c>
      <c r="E405" s="7" t="str">
        <f t="shared" si="88"/>
        <v>✔Machinable Letter Trays on Pallets</v>
      </c>
      <c r="F405" s="7" t="str">
        <f t="shared" si="89"/>
        <v>✔Merged Bundles on Pallets</v>
      </c>
      <c r="H405" s="22" t="s">
        <v>30</v>
      </c>
    </row>
    <row r="406" spans="3:9" ht="15" x14ac:dyDescent="0.3">
      <c r="C406" s="1"/>
      <c r="D406" s="7" t="str">
        <f t="shared" si="87"/>
        <v>✔Irregular Parcels</v>
      </c>
      <c r="E406" s="7" t="str">
        <f t="shared" si="88"/>
        <v>✔Machinable Letters</v>
      </c>
      <c r="F406" s="7" t="str">
        <f t="shared" si="89"/>
        <v>✔Merged Flats in Sacks</v>
      </c>
      <c r="H406" s="22" t="s">
        <v>31</v>
      </c>
    </row>
    <row r="407" spans="3:9" ht="15" x14ac:dyDescent="0.3">
      <c r="C407" s="1"/>
      <c r="D407" s="7" t="str">
        <f t="shared" si="87"/>
        <v>✔Machinable Letters</v>
      </c>
      <c r="E407" s="7" t="str">
        <f t="shared" si="88"/>
        <v>✔Non-Automation Flat Trays on Pallets</v>
      </c>
      <c r="F407" s="7" t="str">
        <f t="shared" si="89"/>
        <v>✔Merged Pallets-5% Threshold</v>
      </c>
      <c r="H407" s="22" t="s">
        <v>32</v>
      </c>
    </row>
    <row r="408" spans="3:9" ht="15" x14ac:dyDescent="0.3">
      <c r="C408" s="1"/>
      <c r="D408" s="7" t="str">
        <f t="shared" si="87"/>
        <v>✔Machinable Parcels</v>
      </c>
      <c r="E408" s="7" t="str">
        <f t="shared" si="88"/>
        <v>✔Non-Automation Flats</v>
      </c>
      <c r="F408" s="7" t="str">
        <f t="shared" si="89"/>
        <v>✔Merged Pallets-5% Threshold &amp; City State</v>
      </c>
      <c r="H408" s="22" t="s">
        <v>33</v>
      </c>
    </row>
    <row r="409" spans="3:9" ht="15" x14ac:dyDescent="0.3">
      <c r="C409" s="1"/>
      <c r="D409" s="7" t="str">
        <f t="shared" si="87"/>
        <v>✔Merged Flat Bundles in Sacks</v>
      </c>
      <c r="E409" s="7" t="str">
        <f t="shared" si="88"/>
        <v>✔Non-Machinable Letter Trays on Pallets</v>
      </c>
      <c r="F409" s="7" t="str">
        <f t="shared" si="89"/>
        <v>✔Non-Automation Letters</v>
      </c>
      <c r="H409" s="22" t="s">
        <v>34</v>
      </c>
    </row>
    <row r="410" spans="3:9" ht="15" x14ac:dyDescent="0.3">
      <c r="C410" s="1"/>
      <c r="D410" s="7" t="str">
        <f t="shared" si="87"/>
        <v>✔Merged Flat Bundles on Pallets</v>
      </c>
      <c r="E410" s="7" t="str">
        <f t="shared" si="88"/>
        <v>✔Nonmachinable Letters</v>
      </c>
      <c r="F410" s="7" t="str">
        <f t="shared" si="89"/>
        <v>✔Non-Barcoded Machinable Flats</v>
      </c>
      <c r="H410" s="22" t="s">
        <v>35</v>
      </c>
    </row>
    <row r="411" spans="3:9" ht="15" x14ac:dyDescent="0.3">
      <c r="C411" s="1"/>
      <c r="D411" s="7" t="str">
        <f t="shared" si="87"/>
        <v>✔Merged Pallets-5% Threshold</v>
      </c>
      <c r="E411" s="7"/>
      <c r="F411" s="7" t="str">
        <f t="shared" si="89"/>
        <v>✔Non-Machinable Flat Bundles on Pallets</v>
      </c>
      <c r="H411" s="22" t="s">
        <v>36</v>
      </c>
    </row>
    <row r="412" spans="3:9" ht="15" x14ac:dyDescent="0.3">
      <c r="C412" s="1"/>
      <c r="D412" s="7" t="str">
        <f t="shared" si="87"/>
        <v>✔Merged Pallets-5% Threshold &amp; City State</v>
      </c>
      <c r="E412" s="7"/>
      <c r="F412" s="7"/>
      <c r="H412" s="22" t="s">
        <v>37</v>
      </c>
    </row>
    <row r="413" spans="3:9" ht="15" x14ac:dyDescent="0.3">
      <c r="C413" s="1"/>
      <c r="D413" s="7" t="str">
        <f t="shared" si="87"/>
        <v>✔Non-Automation Flats</v>
      </c>
      <c r="E413" s="7"/>
      <c r="F413" s="7"/>
      <c r="H413" s="22" t="s">
        <v>38</v>
      </c>
    </row>
    <row r="414" spans="3:9" ht="15" x14ac:dyDescent="0.3">
      <c r="C414" s="1"/>
      <c r="D414" s="7" t="str">
        <f t="shared" si="87"/>
        <v>✔Nonmachinable Letters</v>
      </c>
      <c r="E414" s="29"/>
      <c r="F414" s="7"/>
      <c r="H414" s="22" t="s">
        <v>39</v>
      </c>
    </row>
    <row r="415" spans="3:9" ht="16.8" x14ac:dyDescent="0.3">
      <c r="C415" s="68" t="s">
        <v>40</v>
      </c>
      <c r="D415" s="68"/>
      <c r="E415" s="68"/>
      <c r="F415" s="68"/>
      <c r="H415" s="23" t="s">
        <v>41</v>
      </c>
    </row>
    <row r="416" spans="3:9" ht="15.6" x14ac:dyDescent="0.3">
      <c r="C416" s="1"/>
      <c r="D416" s="28" t="s">
        <v>42</v>
      </c>
      <c r="E416" s="30"/>
      <c r="F416" s="7"/>
      <c r="H416" s="22" t="s">
        <v>43</v>
      </c>
      <c r="I416" s="22" t="s">
        <v>42</v>
      </c>
    </row>
    <row r="417" spans="3:22" ht="15" x14ac:dyDescent="0.3">
      <c r="C417" s="1"/>
      <c r="D417" s="7" t="str">
        <f>I417</f>
        <v>✔Additional User Documentation (Any)</v>
      </c>
      <c r="E417" s="7" t="str">
        <f t="shared" ref="E417:F420" si="90">J417</f>
        <v>✔Co-Bundling</v>
      </c>
      <c r="F417" s="7" t="str">
        <f t="shared" si="90"/>
        <v>✔Optional Endorsement Lines (OELs)</v>
      </c>
      <c r="H417" s="22" t="s">
        <v>44</v>
      </c>
      <c r="I417" s="23" t="s">
        <v>45</v>
      </c>
      <c r="J417" s="23" t="s">
        <v>46</v>
      </c>
      <c r="K417" s="23" t="s">
        <v>47</v>
      </c>
      <c r="L417" s="23" t="s">
        <v>48</v>
      </c>
      <c r="M417" s="23" t="s">
        <v>49</v>
      </c>
      <c r="N417" s="23" t="s">
        <v>50</v>
      </c>
      <c r="O417" s="23" t="s">
        <v>51</v>
      </c>
      <c r="P417" s="23" t="s">
        <v>52</v>
      </c>
      <c r="Q417" s="23" t="s">
        <v>53</v>
      </c>
      <c r="R417" s="23" t="s">
        <v>54</v>
      </c>
      <c r="S417" s="23" t="s">
        <v>55</v>
      </c>
    </row>
    <row r="418" spans="3:22" ht="15" x14ac:dyDescent="0.3">
      <c r="C418" s="1"/>
      <c r="D418" s="7" t="str">
        <f t="shared" ref="D418:D420" si="91">I418</f>
        <v>✔Job Setup/Parameter Report</v>
      </c>
      <c r="E418" s="7" t="str">
        <f t="shared" si="90"/>
        <v>✔USPS Qualification Report</v>
      </c>
      <c r="F418" s="7" t="str">
        <f t="shared" si="90"/>
        <v>✔ZAP Approval</v>
      </c>
      <c r="H418" s="22" t="s">
        <v>56</v>
      </c>
      <c r="I418" s="22" t="str">
        <f>L417</f>
        <v>✔Job Setup/Parameter Report</v>
      </c>
      <c r="J418" s="22" t="str">
        <f t="shared" ref="J418:K418" si="92">M417</f>
        <v>✔USPS Qualification Report</v>
      </c>
      <c r="K418" s="22" t="str">
        <f t="shared" si="92"/>
        <v>✔ZAP Approval</v>
      </c>
    </row>
    <row r="419" spans="3:22" ht="15" x14ac:dyDescent="0.3">
      <c r="C419" s="1"/>
      <c r="D419" s="7" t="str">
        <f t="shared" si="91"/>
        <v>✔Origin 3-digit Trays/Sacks</v>
      </c>
      <c r="E419" s="7" t="str">
        <f t="shared" si="90"/>
        <v>✔Origin SCF Sacks</v>
      </c>
      <c r="F419" s="7" t="str">
        <f t="shared" si="90"/>
        <v>✔IM Barcoded Tray Labels</v>
      </c>
      <c r="H419" s="22" t="s">
        <v>26</v>
      </c>
      <c r="I419" s="22" t="str">
        <f>O417</f>
        <v>✔Origin 3-digit Trays/Sacks</v>
      </c>
      <c r="J419" s="22" t="str">
        <f t="shared" ref="J419:K419" si="93">P417</f>
        <v>✔Origin SCF Sacks</v>
      </c>
      <c r="K419" s="22" t="str">
        <f t="shared" si="93"/>
        <v>✔IM Barcoded Tray Labels</v>
      </c>
    </row>
    <row r="420" spans="3:22" ht="15" x14ac:dyDescent="0.3">
      <c r="C420" s="1"/>
      <c r="D420" s="7" t="str">
        <f t="shared" si="91"/>
        <v>✔Origin AADC Trays</v>
      </c>
      <c r="E420" s="7" t="str">
        <f t="shared" si="90"/>
        <v>✔FSS Preparation</v>
      </c>
      <c r="F420" s="7"/>
      <c r="H420" s="22" t="s">
        <v>57</v>
      </c>
      <c r="I420" s="22" t="str">
        <f>R417</f>
        <v>✔Origin AADC Trays</v>
      </c>
      <c r="J420" s="22" t="str">
        <f t="shared" ref="J420:K420" si="94">S417</f>
        <v>✔FSS Preparation</v>
      </c>
      <c r="K420" s="22">
        <f t="shared" si="94"/>
        <v>0</v>
      </c>
    </row>
    <row r="421" spans="3:22" ht="14.4" x14ac:dyDescent="0.3">
      <c r="C421" s="1"/>
      <c r="D421" s="9"/>
      <c r="E421" s="9"/>
      <c r="F421" s="9"/>
      <c r="H421" s="22" t="s">
        <v>344</v>
      </c>
    </row>
    <row r="422" spans="3:22" ht="15.6" x14ac:dyDescent="0.3">
      <c r="C422" s="1"/>
      <c r="D422" s="13" t="s">
        <v>58</v>
      </c>
      <c r="E422" s="7"/>
      <c r="F422" s="7"/>
      <c r="H422" s="22" t="s">
        <v>59</v>
      </c>
      <c r="I422" s="22" t="s">
        <v>58</v>
      </c>
    </row>
    <row r="423" spans="3:22" ht="15" x14ac:dyDescent="0.3">
      <c r="C423" s="1"/>
      <c r="D423" s="7" t="str">
        <f>+I423</f>
        <v>✔CRD Trays</v>
      </c>
      <c r="E423" s="7" t="str">
        <f t="shared" ref="E423:F427" si="95">+J423</f>
        <v>✔CR5 Trays</v>
      </c>
      <c r="F423" s="7" t="str">
        <f t="shared" si="95"/>
        <v>✔CR3 Trays</v>
      </c>
      <c r="H423" s="22" t="s">
        <v>32</v>
      </c>
      <c r="I423" s="23" t="s">
        <v>60</v>
      </c>
      <c r="J423" s="23" t="s">
        <v>61</v>
      </c>
      <c r="K423" s="23" t="s">
        <v>62</v>
      </c>
      <c r="L423" s="23" t="s">
        <v>63</v>
      </c>
      <c r="M423" s="23" t="s">
        <v>64</v>
      </c>
      <c r="N423" s="23" t="s">
        <v>65</v>
      </c>
      <c r="O423" s="23" t="s">
        <v>66</v>
      </c>
      <c r="P423" s="23" t="s">
        <v>67</v>
      </c>
      <c r="Q423" s="23" t="s">
        <v>68</v>
      </c>
      <c r="R423" s="23" t="s">
        <v>69</v>
      </c>
      <c r="S423" s="23" t="s">
        <v>70</v>
      </c>
      <c r="T423" s="23" t="s">
        <v>71</v>
      </c>
      <c r="U423" s="23" t="s">
        <v>72</v>
      </c>
      <c r="V423" s="23" t="s">
        <v>73</v>
      </c>
    </row>
    <row r="424" spans="3:22" ht="15" x14ac:dyDescent="0.3">
      <c r="C424" s="1"/>
      <c r="D424" s="7" t="str">
        <f t="shared" ref="D424:D427" si="96">+I424</f>
        <v>✔CRD Sacks</v>
      </c>
      <c r="E424" s="7" t="str">
        <f t="shared" si="95"/>
        <v>✔CR5S Sacks</v>
      </c>
      <c r="F424" s="7" t="str">
        <f t="shared" si="95"/>
        <v>✔CR5 Sacks</v>
      </c>
      <c r="H424" s="22" t="s">
        <v>74</v>
      </c>
      <c r="I424" s="22" t="str">
        <f>L423</f>
        <v>✔CRD Sacks</v>
      </c>
      <c r="J424" s="22" t="str">
        <f t="shared" ref="J424:K424" si="97">M423</f>
        <v>✔CR5S Sacks</v>
      </c>
      <c r="K424" s="22" t="str">
        <f t="shared" si="97"/>
        <v>✔CR5 Sacks</v>
      </c>
    </row>
    <row r="425" spans="3:22" ht="15" x14ac:dyDescent="0.3">
      <c r="C425" s="1"/>
      <c r="D425" s="7" t="str">
        <f t="shared" si="96"/>
        <v>✔CR3 Sacks</v>
      </c>
      <c r="E425" s="7" t="str">
        <f t="shared" si="95"/>
        <v>✔High Density (HD) Price</v>
      </c>
      <c r="F425" s="7" t="str">
        <f t="shared" si="95"/>
        <v>✔Saturation Price (75%Total)</v>
      </c>
      <c r="H425" s="22" t="s">
        <v>38</v>
      </c>
      <c r="I425" s="22" t="str">
        <f>O423</f>
        <v>✔CR3 Sacks</v>
      </c>
      <c r="J425" s="22" t="str">
        <f t="shared" ref="J425:K425" si="98">P423</f>
        <v>✔High Density (HD) Price</v>
      </c>
      <c r="K425" s="22" t="str">
        <f t="shared" si="98"/>
        <v>✔Saturation Price (75%Total)</v>
      </c>
    </row>
    <row r="426" spans="3:22" ht="15" x14ac:dyDescent="0.3">
      <c r="C426" s="1"/>
      <c r="D426" s="7" t="str">
        <f t="shared" si="96"/>
        <v>✔Saturation Price (90%Res)</v>
      </c>
      <c r="E426" s="7" t="str">
        <f t="shared" si="95"/>
        <v>✔eLOT Sequencing</v>
      </c>
      <c r="F426" s="7" t="str">
        <f t="shared" si="95"/>
        <v>✔Walk Sequencing</v>
      </c>
      <c r="H426" s="22" t="s">
        <v>75</v>
      </c>
      <c r="I426" s="22" t="str">
        <f>R423</f>
        <v>✔Saturation Price (90%Res)</v>
      </c>
      <c r="J426" s="22" t="str">
        <f t="shared" ref="J426:K426" si="99">S423</f>
        <v>✔eLOT Sequencing</v>
      </c>
      <c r="K426" s="22" t="str">
        <f t="shared" si="99"/>
        <v>✔Walk Sequencing</v>
      </c>
    </row>
    <row r="427" spans="3:22" ht="15" x14ac:dyDescent="0.3">
      <c r="C427" s="1"/>
      <c r="D427" s="7" t="str">
        <f t="shared" si="96"/>
        <v>✔Multi-Box Section Bundles</v>
      </c>
      <c r="E427" s="7" t="str">
        <f t="shared" si="95"/>
        <v>✔High Density Plus (HDP) Price</v>
      </c>
      <c r="F427" s="7"/>
      <c r="H427" s="22" t="s">
        <v>39</v>
      </c>
      <c r="I427" s="22" t="str">
        <f>U423</f>
        <v>✔Multi-Box Section Bundles</v>
      </c>
      <c r="J427" s="22" t="str">
        <f t="shared" ref="J427:K427" si="100">V423</f>
        <v>✔High Density Plus (HDP) Price</v>
      </c>
      <c r="K427" s="22">
        <f t="shared" si="100"/>
        <v>0</v>
      </c>
    </row>
    <row r="428" spans="3:22" ht="15" x14ac:dyDescent="0.3">
      <c r="C428" s="1"/>
      <c r="D428" s="7"/>
      <c r="E428" s="7"/>
      <c r="F428" s="7"/>
      <c r="H428" s="22" t="s">
        <v>76</v>
      </c>
    </row>
    <row r="429" spans="3:22" ht="15.6" x14ac:dyDescent="0.3">
      <c r="C429" s="1"/>
      <c r="D429" s="13" t="s">
        <v>77</v>
      </c>
      <c r="E429" s="7"/>
      <c r="F429" s="7"/>
      <c r="H429" s="22" t="s">
        <v>26</v>
      </c>
      <c r="I429" s="22" t="s">
        <v>77</v>
      </c>
    </row>
    <row r="430" spans="3:22" ht="15" x14ac:dyDescent="0.3">
      <c r="C430" s="1"/>
      <c r="D430" s="7" t="str">
        <f>I430</f>
        <v>✔Optional 5-Digit Pallets</v>
      </c>
      <c r="E430" s="7" t="str">
        <f t="shared" ref="E430:F432" si="101">J430</f>
        <v>✔Optional 3-digit Pallets</v>
      </c>
      <c r="F430" s="7" t="str">
        <f t="shared" si="101"/>
        <v>✔Non-Barcoded Pallet Placards</v>
      </c>
      <c r="H430" s="22" t="s">
        <v>78</v>
      </c>
      <c r="I430" s="23" t="s">
        <v>79</v>
      </c>
      <c r="J430" s="23" t="s">
        <v>80</v>
      </c>
      <c r="K430" s="23" t="s">
        <v>81</v>
      </c>
      <c r="L430" s="23" t="s">
        <v>82</v>
      </c>
      <c r="M430" s="23" t="s">
        <v>83</v>
      </c>
      <c r="N430" s="23" t="s">
        <v>84</v>
      </c>
      <c r="O430" s="23" t="s">
        <v>85</v>
      </c>
      <c r="P430" s="23" t="s">
        <v>86</v>
      </c>
    </row>
    <row r="431" spans="3:22" ht="15" x14ac:dyDescent="0.3">
      <c r="C431" s="1"/>
      <c r="D431" s="7" t="str">
        <f t="shared" ref="D431:D432" si="102">I431</f>
        <v>✔SCF Bundle Reallocation</v>
      </c>
      <c r="E431" s="7" t="str">
        <f t="shared" si="101"/>
        <v>✔ASF/NDC Bundle Reallocation</v>
      </c>
      <c r="F431" s="7" t="str">
        <f t="shared" si="101"/>
        <v>✔ADC Bundle Reallocation</v>
      </c>
      <c r="H431" s="22" t="s">
        <v>87</v>
      </c>
      <c r="I431" s="22" t="str">
        <f>L430</f>
        <v>✔SCF Bundle Reallocation</v>
      </c>
      <c r="J431" s="22" t="str">
        <f t="shared" ref="J431:K431" si="103">M430</f>
        <v>✔ASF/NDC Bundle Reallocation</v>
      </c>
      <c r="K431" s="22" t="str">
        <f t="shared" si="103"/>
        <v>✔ADC Bundle Reallocation</v>
      </c>
    </row>
    <row r="432" spans="3:22" ht="15" x14ac:dyDescent="0.3">
      <c r="C432" s="1"/>
      <c r="D432" s="7" t="str">
        <f t="shared" si="102"/>
        <v>✔Intelligent Mail Container Placard</v>
      </c>
      <c r="E432" s="7" t="str">
        <f t="shared" si="101"/>
        <v>✔CR5S/CR5 - No Minimum Volume</v>
      </c>
      <c r="F432" s="7"/>
      <c r="H432" s="22" t="s">
        <v>88</v>
      </c>
      <c r="I432" s="22" t="str">
        <f>O430</f>
        <v>✔Intelligent Mail Container Placard</v>
      </c>
      <c r="J432" s="22" t="str">
        <f t="shared" ref="J432:K432" si="104">P430</f>
        <v>✔CR5S/CR5 - No Minimum Volume</v>
      </c>
      <c r="K432" s="22">
        <f t="shared" si="104"/>
        <v>0</v>
      </c>
    </row>
    <row r="433" spans="3:20" ht="15" x14ac:dyDescent="0.3">
      <c r="C433" s="1"/>
      <c r="D433" s="7"/>
      <c r="E433" s="7"/>
      <c r="F433" s="7"/>
      <c r="H433" s="22" t="s">
        <v>89</v>
      </c>
    </row>
    <row r="434" spans="3:20" ht="15.6" x14ac:dyDescent="0.3">
      <c r="C434" s="1"/>
      <c r="D434" s="13" t="s">
        <v>90</v>
      </c>
      <c r="E434" s="7"/>
      <c r="F434" s="7"/>
      <c r="H434" s="22" t="s">
        <v>342</v>
      </c>
      <c r="I434" s="22" t="s">
        <v>90</v>
      </c>
    </row>
    <row r="435" spans="3:20" ht="15" x14ac:dyDescent="0.3">
      <c r="C435" s="1"/>
      <c r="D435" s="7" t="str">
        <f>I435</f>
        <v>✔PER - Flat Tray Preparation</v>
      </c>
      <c r="E435" s="7" t="str">
        <f t="shared" ref="E435:F437" si="105">J435</f>
        <v>✔Outside County Container Report</v>
      </c>
      <c r="F435" s="7" t="str">
        <f t="shared" si="105"/>
        <v>✔PER - 6pc Letter Tray Minimum</v>
      </c>
      <c r="H435" s="22" t="s">
        <v>91</v>
      </c>
      <c r="I435" s="23" t="s">
        <v>92</v>
      </c>
      <c r="J435" s="23" t="s">
        <v>93</v>
      </c>
      <c r="K435" s="23" t="s">
        <v>94</v>
      </c>
      <c r="L435" s="23" t="s">
        <v>95</v>
      </c>
      <c r="M435" s="23" t="s">
        <v>96</v>
      </c>
      <c r="N435" s="23" t="s">
        <v>97</v>
      </c>
      <c r="O435" s="23" t="s">
        <v>98</v>
      </c>
      <c r="P435" s="23" t="s">
        <v>99</v>
      </c>
      <c r="Q435" s="23" t="s">
        <v>100</v>
      </c>
      <c r="R435" s="23" t="s">
        <v>101</v>
      </c>
    </row>
    <row r="436" spans="3:20" ht="15" x14ac:dyDescent="0.3">
      <c r="C436" s="1"/>
      <c r="D436" s="7" t="str">
        <f t="shared" ref="D436:D438" si="106">I436</f>
        <v>✔PER - FIRM Bundles</v>
      </c>
      <c r="E436" s="7" t="str">
        <f t="shared" si="105"/>
        <v>✔PER - In County Prices</v>
      </c>
      <c r="F436" s="7" t="str">
        <f t="shared" si="105"/>
        <v>✔PER - Zone Summary Report</v>
      </c>
      <c r="H436" s="22" t="s">
        <v>102</v>
      </c>
      <c r="I436" s="22" t="str">
        <f>L435</f>
        <v>✔PER - FIRM Bundles</v>
      </c>
      <c r="J436" s="22" t="str">
        <f t="shared" ref="J436:K436" si="107">M435</f>
        <v>✔PER - In County Prices</v>
      </c>
      <c r="K436" s="22" t="str">
        <f t="shared" si="107"/>
        <v>✔PER - Zone Summary Report</v>
      </c>
    </row>
    <row r="437" spans="3:20" ht="15" x14ac:dyDescent="0.3">
      <c r="C437" s="1"/>
      <c r="D437" s="7" t="str">
        <f t="shared" si="106"/>
        <v>✔PER - Ride Along Pieces</v>
      </c>
      <c r="E437" s="7" t="str">
        <f t="shared" si="105"/>
        <v>✔Outside County Bundle Report</v>
      </c>
      <c r="F437" s="7" t="str">
        <f t="shared" si="105"/>
        <v>✔Limited Circulation Discount</v>
      </c>
      <c r="H437" s="22" t="s">
        <v>36</v>
      </c>
      <c r="I437" s="22" t="str">
        <f>O435</f>
        <v>✔PER - Ride Along Pieces</v>
      </c>
      <c r="J437" s="22" t="str">
        <f t="shared" ref="J437:K437" si="108">P435</f>
        <v>✔Outside County Bundle Report</v>
      </c>
      <c r="K437" s="22" t="str">
        <f t="shared" si="108"/>
        <v>✔Limited Circulation Discount</v>
      </c>
    </row>
    <row r="438" spans="3:20" ht="15" x14ac:dyDescent="0.3">
      <c r="C438" s="1"/>
      <c r="D438" s="7" t="str">
        <f t="shared" si="106"/>
        <v>✔24-pc Trays/Sacks</v>
      </c>
      <c r="E438" s="7"/>
      <c r="F438" s="7"/>
      <c r="H438" s="22" t="s">
        <v>37</v>
      </c>
      <c r="I438" s="22" t="str">
        <f>R435</f>
        <v>✔24-pc Trays/Sacks</v>
      </c>
      <c r="J438" s="22">
        <f>S435</f>
        <v>0</v>
      </c>
      <c r="K438" s="22">
        <f>T435</f>
        <v>0</v>
      </c>
    </row>
    <row r="439" spans="3:20" ht="15" x14ac:dyDescent="0.3">
      <c r="C439" s="1"/>
      <c r="D439" s="7"/>
      <c r="E439" s="7"/>
      <c r="F439" s="7"/>
      <c r="H439" s="22" t="s">
        <v>103</v>
      </c>
    </row>
    <row r="440" spans="3:20" ht="15.6" x14ac:dyDescent="0.3">
      <c r="C440" s="1"/>
      <c r="D440" s="13" t="s">
        <v>104</v>
      </c>
      <c r="E440" s="7"/>
      <c r="F440" s="7"/>
      <c r="H440" s="22" t="s">
        <v>105</v>
      </c>
      <c r="I440" s="22" t="s">
        <v>104</v>
      </c>
    </row>
    <row r="441" spans="3:20" ht="15" x14ac:dyDescent="0.3">
      <c r="C441" s="1"/>
      <c r="D441" s="7" t="str">
        <f>I441</f>
        <v>✔5-digit Scheme Bundles (L007)</v>
      </c>
      <c r="E441" s="7" t="str">
        <f t="shared" ref="E441:F441" si="109">J441</f>
        <v>✔3-digit Scheme Bundles (L008)</v>
      </c>
      <c r="F441" s="7" t="str">
        <f t="shared" si="109"/>
        <v>✔5-digit Scheme Sacks</v>
      </c>
      <c r="H441" s="22" t="s">
        <v>106</v>
      </c>
      <c r="I441" s="23" t="s">
        <v>107</v>
      </c>
      <c r="J441" s="23" t="s">
        <v>108</v>
      </c>
      <c r="K441" s="23" t="s">
        <v>109</v>
      </c>
    </row>
    <row r="442" spans="3:20" ht="15" x14ac:dyDescent="0.3">
      <c r="C442" s="1"/>
      <c r="D442" s="7"/>
      <c r="E442" s="7"/>
      <c r="F442" s="7"/>
      <c r="H442" s="22" t="s">
        <v>40</v>
      </c>
    </row>
    <row r="443" spans="3:20" ht="15.6" x14ac:dyDescent="0.3">
      <c r="C443" s="1"/>
      <c r="D443" s="13" t="s">
        <v>110</v>
      </c>
      <c r="E443" s="7"/>
      <c r="F443" s="7"/>
      <c r="I443" s="22" t="s">
        <v>110</v>
      </c>
    </row>
    <row r="444" spans="3:20" ht="15" x14ac:dyDescent="0.3">
      <c r="C444" s="1"/>
      <c r="D444" s="7" t="str">
        <f>I444</f>
        <v>✔No Overflow Trays</v>
      </c>
      <c r="E444" s="7" t="str">
        <f t="shared" ref="E444:F445" si="110">J444</f>
        <v>✔Reduced Overflow</v>
      </c>
      <c r="F444" s="7" t="str">
        <f t="shared" si="110"/>
        <v>✔5-digit\Scheme Trays</v>
      </c>
      <c r="H444" s="22" t="s">
        <v>111</v>
      </c>
      <c r="I444" s="23" t="s">
        <v>112</v>
      </c>
      <c r="J444" s="23" t="s">
        <v>113</v>
      </c>
      <c r="K444" s="23" t="s">
        <v>114</v>
      </c>
      <c r="L444" s="23" t="s">
        <v>115</v>
      </c>
      <c r="M444" s="23" t="s">
        <v>116</v>
      </c>
    </row>
    <row r="445" spans="3:20" ht="15" x14ac:dyDescent="0.3">
      <c r="C445" s="1"/>
      <c r="D445" s="7" t="str">
        <f>I445</f>
        <v>✔3-digit\Scheme Trays</v>
      </c>
      <c r="E445" s="7" t="str">
        <f t="shared" si="110"/>
        <v>✔AADC Trays</v>
      </c>
      <c r="F445" s="7"/>
      <c r="H445" s="22" t="s">
        <v>156</v>
      </c>
      <c r="I445" s="22" t="str">
        <f>L444</f>
        <v>✔3-digit\Scheme Trays</v>
      </c>
      <c r="J445" s="22" t="str">
        <f t="shared" ref="J445:K445" si="111">M444</f>
        <v>✔AADC Trays</v>
      </c>
      <c r="K445" s="22">
        <f t="shared" si="111"/>
        <v>0</v>
      </c>
    </row>
    <row r="446" spans="3:20" ht="15" x14ac:dyDescent="0.3">
      <c r="C446" s="1"/>
      <c r="D446" s="7"/>
      <c r="E446" s="7"/>
      <c r="F446" s="7"/>
      <c r="H446" s="22" t="s">
        <v>118</v>
      </c>
    </row>
    <row r="447" spans="3:20" ht="15.6" x14ac:dyDescent="0.3">
      <c r="C447" s="1"/>
      <c r="D447" s="13" t="s">
        <v>119</v>
      </c>
      <c r="E447" s="7"/>
      <c r="F447" s="7"/>
      <c r="H447" s="22" t="s">
        <v>120</v>
      </c>
      <c r="I447" s="22" t="s">
        <v>119</v>
      </c>
    </row>
    <row r="448" spans="3:20" ht="15" x14ac:dyDescent="0.3">
      <c r="C448" s="1"/>
      <c r="D448" s="7" t="str">
        <f>I448</f>
        <v>✔PS Form 3541</v>
      </c>
      <c r="E448" s="7" t="str">
        <f t="shared" ref="E448:F451" si="112">J448</f>
        <v>✔PS Form 3600-EZ</v>
      </c>
      <c r="F448" s="7" t="str">
        <f t="shared" si="112"/>
        <v>✔PS Form 3600-FCM</v>
      </c>
      <c r="H448" s="25">
        <v>43585</v>
      </c>
      <c r="I448" s="23" t="s">
        <v>121</v>
      </c>
      <c r="J448" s="23" t="s">
        <v>122</v>
      </c>
      <c r="K448" s="23" t="s">
        <v>123</v>
      </c>
      <c r="L448" s="23" t="s">
        <v>124</v>
      </c>
      <c r="M448" s="23" t="s">
        <v>125</v>
      </c>
      <c r="N448" s="23" t="s">
        <v>126</v>
      </c>
      <c r="O448" s="23" t="s">
        <v>127</v>
      </c>
      <c r="P448" s="23" t="s">
        <v>128</v>
      </c>
      <c r="Q448" s="23" t="s">
        <v>129</v>
      </c>
      <c r="R448" s="23" t="s">
        <v>130</v>
      </c>
      <c r="S448" s="23" t="s">
        <v>131</v>
      </c>
      <c r="T448" s="23" t="s">
        <v>132</v>
      </c>
    </row>
    <row r="449" spans="3:11" ht="15" x14ac:dyDescent="0.3">
      <c r="C449" s="1"/>
      <c r="D449" s="7" t="str">
        <f t="shared" ref="D449:D451" si="113">I449</f>
        <v>✔PS Form 3600-PM</v>
      </c>
      <c r="E449" s="7" t="str">
        <f t="shared" si="112"/>
        <v>✔PS Form 3602-C</v>
      </c>
      <c r="F449" s="7" t="str">
        <f t="shared" si="112"/>
        <v>✔PS Form 3602-EZ</v>
      </c>
      <c r="I449" s="22" t="str">
        <f>L448</f>
        <v>✔PS Form 3600-PM</v>
      </c>
      <c r="J449" s="22" t="str">
        <f t="shared" ref="J449:K449" si="114">M448</f>
        <v>✔PS Form 3602-C</v>
      </c>
      <c r="K449" s="22" t="str">
        <f t="shared" si="114"/>
        <v>✔PS Form 3602-EZ</v>
      </c>
    </row>
    <row r="450" spans="3:11" ht="15" x14ac:dyDescent="0.3">
      <c r="C450" s="1"/>
      <c r="D450" s="7" t="str">
        <f t="shared" si="113"/>
        <v>✔PS Form 3602-N</v>
      </c>
      <c r="E450" s="7" t="str">
        <f t="shared" si="112"/>
        <v>✔PS Form 3602-NZ</v>
      </c>
      <c r="F450" s="7" t="str">
        <f t="shared" si="112"/>
        <v>✔PS Form 3700</v>
      </c>
      <c r="I450" s="22" t="str">
        <f>O448</f>
        <v>✔PS Form 3602-N</v>
      </c>
      <c r="J450" s="22" t="str">
        <f t="shared" ref="J450:K450" si="115">P448</f>
        <v>✔PS Form 3602-NZ</v>
      </c>
      <c r="K450" s="22" t="str">
        <f t="shared" si="115"/>
        <v>✔PS Form 3700</v>
      </c>
    </row>
    <row r="451" spans="3:11" ht="15" x14ac:dyDescent="0.3">
      <c r="C451" s="1"/>
      <c r="D451" s="7" t="str">
        <f t="shared" si="113"/>
        <v>✔PS Form 3605-R</v>
      </c>
      <c r="E451" s="7" t="str">
        <f t="shared" si="112"/>
        <v>✔PS Form 8125</v>
      </c>
      <c r="F451" s="7" t="str">
        <f t="shared" si="112"/>
        <v>✔PS Form 3602-R</v>
      </c>
      <c r="I451" s="22" t="str">
        <f>R448</f>
        <v>✔PS Form 3605-R</v>
      </c>
      <c r="J451" s="22" t="str">
        <f>S448</f>
        <v>✔PS Form 8125</v>
      </c>
      <c r="K451" s="22" t="str">
        <f>T448</f>
        <v>✔PS Form 3602-R</v>
      </c>
    </row>
    <row r="452" spans="3:11" ht="15" x14ac:dyDescent="0.25">
      <c r="C452" s="26"/>
      <c r="D452" s="27"/>
      <c r="E452" s="27"/>
      <c r="F452" s="27"/>
    </row>
    <row r="453" spans="3:11" ht="15.6" x14ac:dyDescent="0.25">
      <c r="C453" s="1"/>
      <c r="D453" s="13" t="s">
        <v>111</v>
      </c>
      <c r="E453" s="17" t="s">
        <v>133</v>
      </c>
      <c r="F453" s="6" t="str">
        <f>H446</f>
        <v>Under $100</v>
      </c>
    </row>
    <row r="454" spans="3:11" x14ac:dyDescent="0.25">
      <c r="C454" s="1"/>
      <c r="D454" s="71" t="str">
        <f>H445</f>
        <v>PC: WINDOWS</v>
      </c>
      <c r="E454" s="71"/>
      <c r="F454" s="71"/>
    </row>
    <row r="455" spans="3:11" x14ac:dyDescent="0.25">
      <c r="C455" s="1"/>
      <c r="D455" s="71"/>
      <c r="E455" s="71"/>
      <c r="F455" s="71"/>
    </row>
    <row r="456" spans="3:11" ht="15.6" x14ac:dyDescent="0.25">
      <c r="C456" s="1"/>
      <c r="D456" s="7" t="s">
        <v>120</v>
      </c>
      <c r="E456" s="17" t="s">
        <v>134</v>
      </c>
      <c r="F456" s="18">
        <f>$I$2</f>
        <v>45678</v>
      </c>
    </row>
    <row r="457" spans="3:11" ht="15" x14ac:dyDescent="0.25">
      <c r="C457" s="1"/>
      <c r="D457" s="7"/>
      <c r="E457" s="19"/>
      <c r="F457" s="20"/>
      <c r="G457">
        <f>308-233+1</f>
        <v>76</v>
      </c>
    </row>
    <row r="458" spans="3:11" x14ac:dyDescent="0.25">
      <c r="C458" s="1"/>
      <c r="D458" s="1"/>
      <c r="E458" s="1"/>
      <c r="F458" s="1"/>
    </row>
    <row r="459" spans="3:11" ht="16.8" x14ac:dyDescent="0.25">
      <c r="C459" s="72" t="s">
        <v>3</v>
      </c>
      <c r="D459" s="72"/>
      <c r="E459" s="72"/>
      <c r="F459" s="72"/>
    </row>
    <row r="460" spans="3:11" ht="16.8" x14ac:dyDescent="0.25">
      <c r="C460" s="73" t="s">
        <v>4</v>
      </c>
      <c r="D460" s="73"/>
      <c r="E460" s="73"/>
      <c r="F460" s="73"/>
    </row>
    <row r="461" spans="3:11" x14ac:dyDescent="0.25">
      <c r="C461" s="1"/>
      <c r="D461" s="9"/>
      <c r="E461" s="9"/>
      <c r="F461" s="9"/>
    </row>
    <row r="462" spans="3:11" ht="15.6" x14ac:dyDescent="0.3">
      <c r="C462" s="69" t="str">
        <f t="shared" ref="C462:C471" si="116">+J462</f>
        <v>Company Name:   ACCUZIP INC.</v>
      </c>
      <c r="D462" s="69"/>
      <c r="E462" s="69"/>
      <c r="F462" s="69"/>
      <c r="H462" s="22" t="s">
        <v>5</v>
      </c>
      <c r="I462" s="22" t="s">
        <v>6</v>
      </c>
      <c r="J462" s="22" t="str">
        <f t="shared" ref="J462:J471" si="117">CONCATENATE(H462,I462)</f>
        <v>Company Name:   ACCUZIP INC.</v>
      </c>
    </row>
    <row r="463" spans="3:11" ht="15.6" x14ac:dyDescent="0.3">
      <c r="C463" s="69" t="str">
        <f t="shared" si="116"/>
        <v>Product Name:   ACCUZIP6 BUSINESS</v>
      </c>
      <c r="D463" s="69"/>
      <c r="E463" s="69"/>
      <c r="F463" s="69"/>
      <c r="H463" s="22" t="s">
        <v>7</v>
      </c>
      <c r="I463" s="22" t="s">
        <v>158</v>
      </c>
      <c r="J463" s="22" t="str">
        <f t="shared" si="117"/>
        <v>Product Name:   ACCUZIP6 BUSINESS</v>
      </c>
    </row>
    <row r="464" spans="3:11" ht="15.6" x14ac:dyDescent="0.3">
      <c r="C464" s="69" t="str">
        <f t="shared" si="116"/>
        <v>Product Version:   5.11</v>
      </c>
      <c r="D464" s="69"/>
      <c r="E464" s="69"/>
      <c r="F464" s="69"/>
      <c r="H464" s="22" t="s">
        <v>9</v>
      </c>
      <c r="I464" s="22">
        <v>5.1100000000000003</v>
      </c>
      <c r="J464" s="22" t="str">
        <f t="shared" si="117"/>
        <v>Product Version:   5.11</v>
      </c>
    </row>
    <row r="465" spans="3:10" ht="15" x14ac:dyDescent="0.3">
      <c r="C465" s="70" t="str">
        <f t="shared" si="116"/>
        <v>Sales Contact:   Sales</v>
      </c>
      <c r="D465" s="70"/>
      <c r="E465" s="70"/>
      <c r="F465" s="70"/>
      <c r="H465" s="22" t="s">
        <v>10</v>
      </c>
      <c r="I465" s="22" t="s">
        <v>11</v>
      </c>
      <c r="J465" s="22" t="str">
        <f t="shared" si="117"/>
        <v>Sales Contact:   Sales</v>
      </c>
    </row>
    <row r="466" spans="3:10" ht="15" x14ac:dyDescent="0.3">
      <c r="C466" s="70" t="str">
        <f t="shared" si="116"/>
        <v>Address:   3216 El Camino Real</v>
      </c>
      <c r="D466" s="70"/>
      <c r="E466" s="70"/>
      <c r="F466" s="70"/>
      <c r="H466" s="22" t="s">
        <v>12</v>
      </c>
      <c r="I466" s="22" t="s">
        <v>13</v>
      </c>
      <c r="J466" s="22" t="str">
        <f t="shared" si="117"/>
        <v>Address:   3216 El Camino Real</v>
      </c>
    </row>
    <row r="467" spans="3:10" ht="15" x14ac:dyDescent="0.3">
      <c r="C467" s="70" t="str">
        <f t="shared" si="116"/>
        <v>City State Zip:   Atascadero CA  93422-2500</v>
      </c>
      <c r="D467" s="70"/>
      <c r="E467" s="70"/>
      <c r="F467" s="70"/>
      <c r="H467" s="22" t="s">
        <v>14</v>
      </c>
      <c r="I467" s="22" t="s">
        <v>351</v>
      </c>
      <c r="J467" s="22" t="str">
        <f t="shared" si="117"/>
        <v>City State Zip:   Atascadero CA  93422-2500</v>
      </c>
    </row>
    <row r="468" spans="3:10" ht="15" x14ac:dyDescent="0.3">
      <c r="C468" s="70" t="str">
        <f t="shared" si="116"/>
        <v>Phone:   (805) 461-7300</v>
      </c>
      <c r="D468" s="70"/>
      <c r="E468" s="70"/>
      <c r="F468" s="70"/>
      <c r="H468" s="22" t="s">
        <v>15</v>
      </c>
      <c r="I468" s="22" t="s">
        <v>16</v>
      </c>
      <c r="J468" s="22" t="str">
        <f t="shared" si="117"/>
        <v>Phone:   (805) 461-7300</v>
      </c>
    </row>
    <row r="469" spans="3:10" ht="15" x14ac:dyDescent="0.3">
      <c r="C469" s="70" t="str">
        <f t="shared" si="116"/>
        <v>Fax:   (877) 839-6531</v>
      </c>
      <c r="D469" s="70"/>
      <c r="E469" s="70"/>
      <c r="F469" s="70"/>
      <c r="H469" s="22" t="s">
        <v>17</v>
      </c>
      <c r="I469" s="22" t="s">
        <v>18</v>
      </c>
      <c r="J469" s="22" t="str">
        <f t="shared" si="117"/>
        <v>Fax:   (877) 839-6531</v>
      </c>
    </row>
    <row r="470" spans="3:10" ht="15" x14ac:dyDescent="0.3">
      <c r="C470" s="70" t="str">
        <f t="shared" si="116"/>
        <v>Email:   sales@accuzip.com</v>
      </c>
      <c r="D470" s="70"/>
      <c r="E470" s="70"/>
      <c r="F470" s="70"/>
      <c r="H470" s="22" t="s">
        <v>19</v>
      </c>
      <c r="I470" s="22" t="s">
        <v>20</v>
      </c>
      <c r="J470" s="22" t="str">
        <f t="shared" si="117"/>
        <v>Email:   sales@accuzip.com</v>
      </c>
    </row>
    <row r="471" spans="3:10" ht="15" x14ac:dyDescent="0.3">
      <c r="C471" s="70" t="str">
        <f t="shared" si="116"/>
        <v>Web:   www.accuzip.com</v>
      </c>
      <c r="D471" s="70"/>
      <c r="E471" s="70"/>
      <c r="F471" s="70"/>
      <c r="H471" s="22" t="s">
        <v>21</v>
      </c>
      <c r="I471" s="22" t="s">
        <v>22</v>
      </c>
      <c r="J471" s="22" t="str">
        <f t="shared" si="117"/>
        <v>Web:   www.accuzip.com</v>
      </c>
    </row>
    <row r="472" spans="3:10" x14ac:dyDescent="0.25">
      <c r="C472" s="1"/>
      <c r="D472" s="9"/>
      <c r="E472" s="9"/>
      <c r="F472" s="9"/>
    </row>
    <row r="473" spans="3:10" ht="16.8" x14ac:dyDescent="0.25">
      <c r="C473" s="68" t="s">
        <v>23</v>
      </c>
      <c r="D473" s="68"/>
      <c r="E473" s="68"/>
      <c r="F473" s="68"/>
    </row>
    <row r="474" spans="3:10" ht="15.6" x14ac:dyDescent="0.3">
      <c r="C474" s="1"/>
      <c r="D474" s="28" t="str">
        <f>H474</f>
        <v>Standard Mail</v>
      </c>
      <c r="E474" s="28" t="str">
        <f>H491</f>
        <v>First-Class</v>
      </c>
      <c r="F474" s="13" t="str">
        <f>+H504</f>
        <v>Periodical</v>
      </c>
      <c r="H474" s="22" t="s">
        <v>24</v>
      </c>
    </row>
    <row r="475" spans="3:10" ht="15" x14ac:dyDescent="0.3">
      <c r="C475" s="1"/>
      <c r="D475" s="7" t="str">
        <f>+H475</f>
        <v>✔Automation Flats</v>
      </c>
      <c r="E475" s="7" t="str">
        <f>+H492</f>
        <v>Automation Flat Trays on Pallets</v>
      </c>
      <c r="F475" s="7" t="str">
        <f>+H505</f>
        <v>✔Automation Letters</v>
      </c>
      <c r="H475" s="22" t="s">
        <v>25</v>
      </c>
    </row>
    <row r="476" spans="3:10" ht="15" x14ac:dyDescent="0.3">
      <c r="C476" s="1"/>
      <c r="D476" s="7" t="str">
        <f t="shared" ref="D476:D489" si="118">+H476</f>
        <v>✔Automation Letters</v>
      </c>
      <c r="E476" s="7" t="str">
        <f t="shared" ref="E476:E486" si="119">+H493</f>
        <v>✔Automation Flats - Bundle Based Option</v>
      </c>
      <c r="F476" s="7" t="str">
        <f t="shared" ref="F476:F487" si="120">+H506</f>
        <v>✔Barcoded Machinable Flats</v>
      </c>
      <c r="H476" s="22" t="s">
        <v>26</v>
      </c>
    </row>
    <row r="477" spans="3:10" ht="15" x14ac:dyDescent="0.3">
      <c r="C477" s="1"/>
      <c r="D477" s="7" t="str">
        <f t="shared" si="118"/>
        <v>✔Co-Sacked Flats</v>
      </c>
      <c r="E477" s="7" t="str">
        <f t="shared" si="119"/>
        <v>✔Automation Flats - Tray Based Option</v>
      </c>
      <c r="F477" s="7" t="str">
        <f t="shared" si="120"/>
        <v>✔Carrier Route Flats</v>
      </c>
      <c r="H477" s="22" t="s">
        <v>341</v>
      </c>
    </row>
    <row r="478" spans="3:10" ht="15" x14ac:dyDescent="0.3">
      <c r="C478" s="1"/>
      <c r="D478" s="7" t="str">
        <f t="shared" si="118"/>
        <v>✔ECR Flats</v>
      </c>
      <c r="E478" s="7" t="str">
        <f t="shared" si="119"/>
        <v>✔Automation Letters</v>
      </c>
      <c r="F478" s="7" t="str">
        <f t="shared" si="120"/>
        <v>✔Carrier Route Letters</v>
      </c>
      <c r="H478" s="22" t="s">
        <v>27</v>
      </c>
    </row>
    <row r="479" spans="3:10" ht="15" x14ac:dyDescent="0.3">
      <c r="C479" s="1"/>
      <c r="D479" s="7" t="str">
        <f t="shared" si="118"/>
        <v>✔ECR Letters &lt;= 3.0 Ounces</v>
      </c>
      <c r="E479" s="7" t="str">
        <f t="shared" si="119"/>
        <v>Automation Letters - Trays on Pallets</v>
      </c>
      <c r="F479" s="7" t="str">
        <f t="shared" si="120"/>
        <v>Machinable Flat Bundles on Pallets</v>
      </c>
      <c r="H479" s="22" t="s">
        <v>28</v>
      </c>
    </row>
    <row r="480" spans="3:10" ht="15" x14ac:dyDescent="0.3">
      <c r="C480" s="1"/>
      <c r="D480" s="7" t="str">
        <f t="shared" si="118"/>
        <v>✔ECR Letters &gt; 3.0 Ounces</v>
      </c>
      <c r="E480" s="7" t="str">
        <f t="shared" si="119"/>
        <v>✔Co-Trayed Flats</v>
      </c>
      <c r="F480" s="7" t="str">
        <f t="shared" si="120"/>
        <v>✔Machinable Flats Co-Sacked Preparation</v>
      </c>
      <c r="H480" s="22" t="s">
        <v>29</v>
      </c>
    </row>
    <row r="481" spans="3:19" ht="15" x14ac:dyDescent="0.3">
      <c r="C481" s="1"/>
      <c r="D481" s="7" t="str">
        <f t="shared" si="118"/>
        <v>Flat Bundles on Pallets</v>
      </c>
      <c r="E481" s="7" t="str">
        <f t="shared" si="119"/>
        <v>Machinable Letter Trays on Pallets</v>
      </c>
      <c r="F481" s="7" t="str">
        <f t="shared" si="120"/>
        <v>Merged Bundles on Pallets</v>
      </c>
      <c r="H481" s="22" t="s">
        <v>136</v>
      </c>
    </row>
    <row r="482" spans="3:19" ht="15" x14ac:dyDescent="0.3">
      <c r="C482" s="1"/>
      <c r="D482" s="7" t="str">
        <f t="shared" si="118"/>
        <v>✔Irregular Parcels</v>
      </c>
      <c r="E482" s="7" t="str">
        <f t="shared" si="119"/>
        <v>✔Machinable Letters</v>
      </c>
      <c r="F482" s="7" t="str">
        <f t="shared" si="120"/>
        <v>✔Merged Flats in Sacks</v>
      </c>
      <c r="H482" s="22" t="s">
        <v>31</v>
      </c>
    </row>
    <row r="483" spans="3:19" ht="15" x14ac:dyDescent="0.3">
      <c r="C483" s="1"/>
      <c r="D483" s="7" t="str">
        <f t="shared" si="118"/>
        <v>✔Machinable Letters</v>
      </c>
      <c r="E483" s="7" t="str">
        <f t="shared" si="119"/>
        <v>Non-Automation Flat Trays on Pallets</v>
      </c>
      <c r="F483" s="7" t="str">
        <f t="shared" si="120"/>
        <v>Merged Pallets-5% Threshold</v>
      </c>
      <c r="H483" s="22" t="s">
        <v>32</v>
      </c>
    </row>
    <row r="484" spans="3:19" ht="15" x14ac:dyDescent="0.3">
      <c r="C484" s="1"/>
      <c r="D484" s="7" t="str">
        <f t="shared" si="118"/>
        <v>✔Machinable Parcels</v>
      </c>
      <c r="E484" s="7" t="str">
        <f t="shared" si="119"/>
        <v>✔Non-Automation Flats</v>
      </c>
      <c r="F484" s="7" t="str">
        <f t="shared" si="120"/>
        <v>Merged Pallets-5% Threshold &amp; City State</v>
      </c>
      <c r="H484" s="22" t="s">
        <v>33</v>
      </c>
    </row>
    <row r="485" spans="3:19" ht="15" x14ac:dyDescent="0.3">
      <c r="C485" s="1"/>
      <c r="D485" s="7" t="str">
        <f t="shared" si="118"/>
        <v>✔Merged Flat Bundles in Sacks</v>
      </c>
      <c r="E485" s="7" t="str">
        <f t="shared" si="119"/>
        <v>Non-Machinable Letter Trays on Pallets</v>
      </c>
      <c r="F485" s="7" t="str">
        <f t="shared" si="120"/>
        <v>✔Non-Automation Letters</v>
      </c>
      <c r="H485" s="22" t="s">
        <v>34</v>
      </c>
    </row>
    <row r="486" spans="3:19" ht="15" x14ac:dyDescent="0.3">
      <c r="C486" s="1"/>
      <c r="D486" s="7" t="str">
        <f t="shared" si="118"/>
        <v>Merged Flat Bundles on Pallets</v>
      </c>
      <c r="E486" s="7" t="str">
        <f t="shared" si="119"/>
        <v>✔Nonmachinable Letters</v>
      </c>
      <c r="F486" s="7" t="str">
        <f t="shared" si="120"/>
        <v>✔Non-Barcoded Machinable Flats</v>
      </c>
      <c r="H486" s="22" t="s">
        <v>137</v>
      </c>
    </row>
    <row r="487" spans="3:19" ht="15" x14ac:dyDescent="0.3">
      <c r="C487" s="1"/>
      <c r="D487" s="7" t="str">
        <f t="shared" si="118"/>
        <v>Merged Pallets-5% Threshold</v>
      </c>
      <c r="E487" s="7"/>
      <c r="F487" s="7" t="str">
        <f t="shared" si="120"/>
        <v>Non-Machinable Flat Bundles on Pallets</v>
      </c>
      <c r="H487" s="22" t="s">
        <v>138</v>
      </c>
    </row>
    <row r="488" spans="3:19" ht="15" x14ac:dyDescent="0.3">
      <c r="C488" s="1"/>
      <c r="D488" s="7" t="str">
        <f t="shared" si="118"/>
        <v>Merged Pallets-5% Threshold &amp; City State</v>
      </c>
      <c r="E488" s="7"/>
      <c r="F488" s="7"/>
      <c r="H488" s="22" t="s">
        <v>139</v>
      </c>
    </row>
    <row r="489" spans="3:19" ht="15" x14ac:dyDescent="0.3">
      <c r="C489" s="1"/>
      <c r="D489" s="7" t="str">
        <f t="shared" si="118"/>
        <v>✔Non-Automation Flats</v>
      </c>
      <c r="E489" s="7"/>
      <c r="F489" s="7"/>
      <c r="H489" s="22" t="s">
        <v>38</v>
      </c>
    </row>
    <row r="490" spans="3:19" ht="15" x14ac:dyDescent="0.3">
      <c r="C490" s="1"/>
      <c r="D490" s="7" t="str">
        <f>+H490</f>
        <v>✔Nonmachinable Letters</v>
      </c>
      <c r="E490" s="29"/>
      <c r="F490" s="7"/>
      <c r="H490" s="22" t="s">
        <v>39</v>
      </c>
    </row>
    <row r="491" spans="3:19" ht="16.8" x14ac:dyDescent="0.3">
      <c r="C491" s="68" t="s">
        <v>40</v>
      </c>
      <c r="D491" s="68"/>
      <c r="E491" s="68"/>
      <c r="F491" s="68"/>
      <c r="H491" s="23" t="s">
        <v>41</v>
      </c>
    </row>
    <row r="492" spans="3:19" ht="15.6" x14ac:dyDescent="0.3">
      <c r="C492" s="1"/>
      <c r="D492" s="28" t="s">
        <v>42</v>
      </c>
      <c r="E492" s="30"/>
      <c r="F492" s="7"/>
      <c r="H492" s="22" t="s">
        <v>140</v>
      </c>
      <c r="I492" s="22" t="s">
        <v>42</v>
      </c>
    </row>
    <row r="493" spans="3:19" ht="15" x14ac:dyDescent="0.3">
      <c r="C493" s="1"/>
      <c r="D493" s="7" t="str">
        <f>I493</f>
        <v>✔Additional User Documentation (Any)</v>
      </c>
      <c r="E493" s="7" t="str">
        <f t="shared" ref="E493:F496" si="121">J493</f>
        <v>✔Co-Bundling</v>
      </c>
      <c r="F493" s="7" t="str">
        <f t="shared" si="121"/>
        <v>✔Optional Endorsement Lines (OELs)</v>
      </c>
      <c r="H493" s="22" t="s">
        <v>44</v>
      </c>
      <c r="I493" s="23" t="s">
        <v>45</v>
      </c>
      <c r="J493" s="23" t="s">
        <v>46</v>
      </c>
      <c r="K493" s="23" t="s">
        <v>47</v>
      </c>
      <c r="L493" s="23" t="s">
        <v>48</v>
      </c>
      <c r="M493" s="23" t="s">
        <v>49</v>
      </c>
      <c r="N493" s="23" t="s">
        <v>50</v>
      </c>
      <c r="O493" s="23" t="s">
        <v>51</v>
      </c>
      <c r="P493" s="23" t="s">
        <v>52</v>
      </c>
      <c r="Q493" s="23" t="s">
        <v>53</v>
      </c>
      <c r="R493" s="23" t="s">
        <v>54</v>
      </c>
      <c r="S493" s="23" t="s">
        <v>55</v>
      </c>
    </row>
    <row r="494" spans="3:19" ht="15" x14ac:dyDescent="0.3">
      <c r="C494" s="1"/>
      <c r="D494" s="7" t="str">
        <f t="shared" ref="D494:D496" si="122">I494</f>
        <v>✔Job Setup/Parameter Report</v>
      </c>
      <c r="E494" s="7" t="str">
        <f t="shared" si="121"/>
        <v>✔USPS Qualification Report</v>
      </c>
      <c r="F494" s="7" t="str">
        <f t="shared" si="121"/>
        <v>✔ZAP Approval</v>
      </c>
      <c r="H494" s="22" t="s">
        <v>56</v>
      </c>
      <c r="I494" s="22" t="str">
        <f>L493</f>
        <v>✔Job Setup/Parameter Report</v>
      </c>
      <c r="J494" s="22" t="str">
        <f t="shared" ref="J494:K494" si="123">M493</f>
        <v>✔USPS Qualification Report</v>
      </c>
      <c r="K494" s="22" t="str">
        <f t="shared" si="123"/>
        <v>✔ZAP Approval</v>
      </c>
    </row>
    <row r="495" spans="3:19" ht="15" x14ac:dyDescent="0.3">
      <c r="C495" s="1"/>
      <c r="D495" s="7" t="str">
        <f t="shared" si="122"/>
        <v>✔Origin 3-digit Trays/Sacks</v>
      </c>
      <c r="E495" s="7" t="str">
        <f t="shared" si="121"/>
        <v>✔Origin SCF Sacks</v>
      </c>
      <c r="F495" s="7" t="str">
        <f t="shared" si="121"/>
        <v>✔IM Barcoded Tray Labels</v>
      </c>
      <c r="H495" s="22" t="s">
        <v>26</v>
      </c>
      <c r="I495" s="22" t="str">
        <f>O493</f>
        <v>✔Origin 3-digit Trays/Sacks</v>
      </c>
      <c r="J495" s="22" t="str">
        <f t="shared" ref="J495:K495" si="124">P493</f>
        <v>✔Origin SCF Sacks</v>
      </c>
      <c r="K495" s="22" t="str">
        <f t="shared" si="124"/>
        <v>✔IM Barcoded Tray Labels</v>
      </c>
    </row>
    <row r="496" spans="3:19" ht="15" x14ac:dyDescent="0.3">
      <c r="C496" s="1"/>
      <c r="D496" s="7" t="str">
        <f t="shared" si="122"/>
        <v>✔Origin AADC Trays</v>
      </c>
      <c r="E496" s="7" t="str">
        <f t="shared" si="121"/>
        <v>✔FSS Preparation</v>
      </c>
      <c r="F496" s="7"/>
      <c r="H496" s="22" t="s">
        <v>141</v>
      </c>
      <c r="I496" s="22" t="str">
        <f>R493</f>
        <v>✔Origin AADC Trays</v>
      </c>
      <c r="J496" s="22" t="str">
        <f t="shared" ref="J496:K496" si="125">S493</f>
        <v>✔FSS Preparation</v>
      </c>
      <c r="K496" s="22">
        <f t="shared" si="125"/>
        <v>0</v>
      </c>
    </row>
    <row r="497" spans="3:22" ht="14.4" x14ac:dyDescent="0.3">
      <c r="C497" s="1"/>
      <c r="D497" s="9"/>
      <c r="E497" s="9"/>
      <c r="F497" s="9"/>
      <c r="H497" s="22" t="s">
        <v>344</v>
      </c>
    </row>
    <row r="498" spans="3:22" ht="15.6" x14ac:dyDescent="0.3">
      <c r="C498" s="1"/>
      <c r="D498" s="13" t="s">
        <v>58</v>
      </c>
      <c r="E498" s="7"/>
      <c r="F498" s="7"/>
      <c r="H498" s="22" t="s">
        <v>142</v>
      </c>
      <c r="I498" s="22" t="s">
        <v>58</v>
      </c>
    </row>
    <row r="499" spans="3:22" ht="15" x14ac:dyDescent="0.3">
      <c r="C499" s="1"/>
      <c r="D499" s="7" t="str">
        <f>I499</f>
        <v>✔CRD Trays</v>
      </c>
      <c r="E499" s="7" t="str">
        <f>J499</f>
        <v>✔CR5 Trays</v>
      </c>
      <c r="F499" s="7" t="str">
        <f>K499</f>
        <v>✔CR3 Trays</v>
      </c>
      <c r="H499" s="22" t="s">
        <v>32</v>
      </c>
      <c r="I499" s="23" t="s">
        <v>60</v>
      </c>
      <c r="J499" s="23" t="s">
        <v>61</v>
      </c>
      <c r="K499" s="23" t="s">
        <v>62</v>
      </c>
      <c r="L499" s="23" t="s">
        <v>63</v>
      </c>
      <c r="M499" s="23" t="s">
        <v>64</v>
      </c>
      <c r="N499" s="23" t="s">
        <v>65</v>
      </c>
      <c r="O499" s="23" t="s">
        <v>66</v>
      </c>
      <c r="P499" s="23" t="s">
        <v>67</v>
      </c>
      <c r="Q499" s="23" t="s">
        <v>68</v>
      </c>
      <c r="R499" s="23" t="s">
        <v>69</v>
      </c>
      <c r="S499" s="23" t="s">
        <v>70</v>
      </c>
      <c r="T499" s="23" t="s">
        <v>71</v>
      </c>
      <c r="U499" s="23" t="s">
        <v>72</v>
      </c>
      <c r="V499" s="23" t="s">
        <v>73</v>
      </c>
    </row>
    <row r="500" spans="3:22" ht="15" x14ac:dyDescent="0.3">
      <c r="C500" s="1"/>
      <c r="D500" s="7" t="str">
        <f t="shared" ref="D500:F503" si="126">I500</f>
        <v>✔CRD Sacks</v>
      </c>
      <c r="E500" s="7" t="str">
        <f t="shared" si="126"/>
        <v>✔CR5S Sacks</v>
      </c>
      <c r="F500" s="7" t="str">
        <f t="shared" si="126"/>
        <v>✔CR5 Sacks</v>
      </c>
      <c r="H500" s="22" t="s">
        <v>143</v>
      </c>
      <c r="I500" s="22" t="str">
        <f>L499</f>
        <v>✔CRD Sacks</v>
      </c>
      <c r="J500" s="22" t="str">
        <f t="shared" ref="J500:K500" si="127">M499</f>
        <v>✔CR5S Sacks</v>
      </c>
      <c r="K500" s="22" t="str">
        <f t="shared" si="127"/>
        <v>✔CR5 Sacks</v>
      </c>
    </row>
    <row r="501" spans="3:22" ht="15" x14ac:dyDescent="0.3">
      <c r="C501" s="1"/>
      <c r="D501" s="7" t="str">
        <f t="shared" si="126"/>
        <v>✔CR3 Sacks</v>
      </c>
      <c r="E501" s="7" t="str">
        <f t="shared" si="126"/>
        <v>✔High Density (HD) Price</v>
      </c>
      <c r="F501" s="7" t="str">
        <f t="shared" si="126"/>
        <v>✔Saturation Price (75%Total)</v>
      </c>
      <c r="H501" s="22" t="s">
        <v>38</v>
      </c>
      <c r="I501" s="22" t="str">
        <f>O499</f>
        <v>✔CR3 Sacks</v>
      </c>
      <c r="J501" s="22" t="str">
        <f t="shared" ref="J501:K501" si="128">P499</f>
        <v>✔High Density (HD) Price</v>
      </c>
      <c r="K501" s="22" t="str">
        <f t="shared" si="128"/>
        <v>✔Saturation Price (75%Total)</v>
      </c>
    </row>
    <row r="502" spans="3:22" ht="15" x14ac:dyDescent="0.3">
      <c r="C502" s="1"/>
      <c r="D502" s="7" t="str">
        <f t="shared" si="126"/>
        <v>✔Saturation Price (90%Res)</v>
      </c>
      <c r="E502" s="7" t="str">
        <f t="shared" si="126"/>
        <v>✔eLOT Sequencing</v>
      </c>
      <c r="F502" s="7" t="str">
        <f t="shared" si="126"/>
        <v>✔Walk Sequencing</v>
      </c>
      <c r="H502" s="22" t="s">
        <v>144</v>
      </c>
      <c r="I502" s="22" t="str">
        <f>R499</f>
        <v>✔Saturation Price (90%Res)</v>
      </c>
      <c r="J502" s="22" t="str">
        <f t="shared" ref="J502:K502" si="129">S499</f>
        <v>✔eLOT Sequencing</v>
      </c>
      <c r="K502" s="22" t="str">
        <f t="shared" si="129"/>
        <v>✔Walk Sequencing</v>
      </c>
    </row>
    <row r="503" spans="3:22" ht="15" x14ac:dyDescent="0.3">
      <c r="C503" s="1"/>
      <c r="D503" s="7" t="str">
        <f t="shared" si="126"/>
        <v>✔Multi-Box Section Bundles</v>
      </c>
      <c r="E503" s="7" t="str">
        <f t="shared" si="126"/>
        <v>✔High Density Plus (HDP) Price</v>
      </c>
      <c r="F503" s="7"/>
      <c r="H503" s="22" t="s">
        <v>39</v>
      </c>
      <c r="I503" s="22" t="str">
        <f>U499</f>
        <v>✔Multi-Box Section Bundles</v>
      </c>
      <c r="J503" s="22" t="str">
        <f t="shared" ref="J503:K503" si="130">V499</f>
        <v>✔High Density Plus (HDP) Price</v>
      </c>
      <c r="K503" s="22">
        <f t="shared" si="130"/>
        <v>0</v>
      </c>
    </row>
    <row r="504" spans="3:22" ht="15" x14ac:dyDescent="0.3">
      <c r="C504" s="1"/>
      <c r="D504" s="7"/>
      <c r="E504" s="7"/>
      <c r="F504" s="7"/>
      <c r="H504" s="22" t="s">
        <v>76</v>
      </c>
    </row>
    <row r="505" spans="3:22" ht="15.6" x14ac:dyDescent="0.3">
      <c r="C505" s="1"/>
      <c r="D505" s="13" t="s">
        <v>90</v>
      </c>
      <c r="E505" s="7"/>
      <c r="F505" s="7"/>
      <c r="H505" s="22" t="s">
        <v>26</v>
      </c>
      <c r="I505" s="22" t="s">
        <v>90</v>
      </c>
    </row>
    <row r="506" spans="3:22" ht="15" x14ac:dyDescent="0.3">
      <c r="C506" s="1"/>
      <c r="D506" s="7" t="str">
        <f>I506</f>
        <v>✔PER - Flat Tray Preparation</v>
      </c>
      <c r="E506" s="7" t="str">
        <f t="shared" ref="E506:F508" si="131">J506</f>
        <v>✔Outside County Container Report</v>
      </c>
      <c r="F506" s="7" t="str">
        <f t="shared" si="131"/>
        <v>✔PER - 6pc Letter Tray Minimum</v>
      </c>
      <c r="H506" s="22" t="s">
        <v>78</v>
      </c>
      <c r="I506" s="23" t="s">
        <v>92</v>
      </c>
      <c r="J506" s="23" t="s">
        <v>93</v>
      </c>
      <c r="K506" s="23" t="s">
        <v>94</v>
      </c>
      <c r="L506" s="23" t="s">
        <v>95</v>
      </c>
      <c r="M506" s="23" t="s">
        <v>96</v>
      </c>
      <c r="N506" s="23" t="s">
        <v>97</v>
      </c>
      <c r="O506" s="23" t="s">
        <v>98</v>
      </c>
      <c r="P506" s="23" t="s">
        <v>99</v>
      </c>
      <c r="Q506" s="23" t="s">
        <v>100</v>
      </c>
      <c r="R506" s="23" t="s">
        <v>101</v>
      </c>
    </row>
    <row r="507" spans="3:22" ht="15" x14ac:dyDescent="0.3">
      <c r="C507" s="1"/>
      <c r="D507" s="7" t="str">
        <f t="shared" ref="D507:D509" si="132">I507</f>
        <v>✔PER - FIRM Bundles</v>
      </c>
      <c r="E507" s="7" t="str">
        <f t="shared" si="131"/>
        <v>✔PER - In County Prices</v>
      </c>
      <c r="F507" s="7" t="str">
        <f t="shared" si="131"/>
        <v>✔PER - Zone Summary Report</v>
      </c>
      <c r="H507" s="22" t="s">
        <v>87</v>
      </c>
      <c r="I507" s="22" t="str">
        <f>L506</f>
        <v>✔PER - FIRM Bundles</v>
      </c>
      <c r="J507" s="22" t="str">
        <f t="shared" ref="J507:K507" si="133">M506</f>
        <v>✔PER - In County Prices</v>
      </c>
      <c r="K507" s="22" t="str">
        <f t="shared" si="133"/>
        <v>✔PER - Zone Summary Report</v>
      </c>
    </row>
    <row r="508" spans="3:22" ht="15" x14ac:dyDescent="0.3">
      <c r="C508" s="1"/>
      <c r="D508" s="7" t="str">
        <f t="shared" si="132"/>
        <v>✔PER - Ride Along Pieces</v>
      </c>
      <c r="E508" s="7" t="str">
        <f t="shared" si="131"/>
        <v>✔Outside County Bundle Report</v>
      </c>
      <c r="F508" s="7" t="str">
        <f t="shared" si="131"/>
        <v>✔Limited Circulation Discount</v>
      </c>
      <c r="H508" s="22" t="s">
        <v>88</v>
      </c>
      <c r="I508" s="22" t="str">
        <f>O506</f>
        <v>✔PER - Ride Along Pieces</v>
      </c>
      <c r="J508" s="22" t="str">
        <f t="shared" ref="J508:K508" si="134">P506</f>
        <v>✔Outside County Bundle Report</v>
      </c>
      <c r="K508" s="22" t="str">
        <f t="shared" si="134"/>
        <v>✔Limited Circulation Discount</v>
      </c>
    </row>
    <row r="509" spans="3:22" ht="15" x14ac:dyDescent="0.3">
      <c r="C509" s="1"/>
      <c r="D509" s="7" t="str">
        <f t="shared" si="132"/>
        <v>✔24-pc Trays/Sacks</v>
      </c>
      <c r="E509" s="7"/>
      <c r="F509" s="7"/>
      <c r="H509" s="22" t="s">
        <v>149</v>
      </c>
      <c r="I509" s="22" t="str">
        <f>R506</f>
        <v>✔24-pc Trays/Sacks</v>
      </c>
      <c r="J509" s="22">
        <f>S506</f>
        <v>0</v>
      </c>
      <c r="K509" s="22">
        <f>T506</f>
        <v>0</v>
      </c>
    </row>
    <row r="510" spans="3:22" ht="15" x14ac:dyDescent="0.3">
      <c r="C510" s="1"/>
      <c r="D510" s="7"/>
      <c r="E510" s="7"/>
      <c r="F510" s="7"/>
      <c r="H510" s="22" t="s">
        <v>342</v>
      </c>
    </row>
    <row r="511" spans="3:22" ht="15.6" x14ac:dyDescent="0.3">
      <c r="C511" s="1"/>
      <c r="D511" s="13" t="s">
        <v>104</v>
      </c>
      <c r="E511" s="7"/>
      <c r="F511" s="7"/>
      <c r="H511" s="22" t="s">
        <v>150</v>
      </c>
      <c r="I511" s="22" t="s">
        <v>104</v>
      </c>
    </row>
    <row r="512" spans="3:22" ht="15" x14ac:dyDescent="0.3">
      <c r="C512" s="1"/>
      <c r="D512" s="7" t="str">
        <f>I512</f>
        <v>✔5-digit Scheme Bundles (L007)</v>
      </c>
      <c r="E512" s="7" t="str">
        <f t="shared" ref="E512:F512" si="135">J512</f>
        <v>✔3-digit Scheme Bundles (L008)</v>
      </c>
      <c r="F512" s="7" t="str">
        <f t="shared" si="135"/>
        <v>✔5-digit Scheme Sacks</v>
      </c>
      <c r="H512" s="22" t="s">
        <v>102</v>
      </c>
      <c r="I512" s="23" t="s">
        <v>107</v>
      </c>
      <c r="J512" s="23" t="s">
        <v>108</v>
      </c>
      <c r="K512" s="23" t="s">
        <v>109</v>
      </c>
    </row>
    <row r="513" spans="3:19" ht="15" x14ac:dyDescent="0.3">
      <c r="C513" s="1"/>
      <c r="D513" s="7"/>
      <c r="E513" s="7"/>
      <c r="F513" s="7"/>
      <c r="H513" s="22" t="s">
        <v>138</v>
      </c>
    </row>
    <row r="514" spans="3:19" ht="15.6" x14ac:dyDescent="0.3">
      <c r="C514" s="1"/>
      <c r="D514" s="13" t="s">
        <v>110</v>
      </c>
      <c r="E514" s="7"/>
      <c r="F514" s="7"/>
      <c r="H514" s="22" t="s">
        <v>139</v>
      </c>
      <c r="I514" s="22" t="s">
        <v>110</v>
      </c>
    </row>
    <row r="515" spans="3:19" ht="15" x14ac:dyDescent="0.3">
      <c r="C515" s="1"/>
      <c r="D515" s="7" t="str">
        <f>I515</f>
        <v>✔No Overflow Trays</v>
      </c>
      <c r="E515" s="7" t="str">
        <f t="shared" ref="E515:F516" si="136">J515</f>
        <v>✔Reduced Overflow</v>
      </c>
      <c r="F515" s="7" t="str">
        <f t="shared" si="136"/>
        <v>✔5-digit\Scheme Trays</v>
      </c>
      <c r="H515" s="22" t="s">
        <v>103</v>
      </c>
      <c r="I515" s="23" t="s">
        <v>112</v>
      </c>
      <c r="J515" s="23" t="s">
        <v>113</v>
      </c>
      <c r="K515" s="23" t="s">
        <v>114</v>
      </c>
      <c r="L515" s="23" t="s">
        <v>115</v>
      </c>
      <c r="M515" s="23" t="s">
        <v>116</v>
      </c>
    </row>
    <row r="516" spans="3:19" ht="15" x14ac:dyDescent="0.3">
      <c r="C516" s="1"/>
      <c r="D516" s="7" t="str">
        <f>I516</f>
        <v>✔3-digit\Scheme Trays</v>
      </c>
      <c r="E516" s="7" t="str">
        <f t="shared" si="136"/>
        <v>✔AADC Trays</v>
      </c>
      <c r="F516" s="7"/>
      <c r="H516" s="22" t="s">
        <v>105</v>
      </c>
      <c r="I516" s="22" t="str">
        <f>L515</f>
        <v>✔3-digit\Scheme Trays</v>
      </c>
      <c r="J516" s="22" t="str">
        <f t="shared" ref="J516:K516" si="137">M515</f>
        <v>✔AADC Trays</v>
      </c>
      <c r="K516" s="22">
        <f t="shared" si="137"/>
        <v>0</v>
      </c>
    </row>
    <row r="517" spans="3:19" ht="15" x14ac:dyDescent="0.3">
      <c r="C517" s="1"/>
      <c r="D517" s="7"/>
      <c r="E517" s="7"/>
      <c r="F517" s="7"/>
      <c r="H517" s="22" t="s">
        <v>154</v>
      </c>
    </row>
    <row r="518" spans="3:19" ht="15.6" x14ac:dyDescent="0.3">
      <c r="C518" s="1"/>
      <c r="D518" s="13" t="s">
        <v>119</v>
      </c>
      <c r="E518" s="7"/>
      <c r="F518" s="7"/>
      <c r="H518" s="22" t="s">
        <v>40</v>
      </c>
      <c r="I518" s="22" t="s">
        <v>119</v>
      </c>
    </row>
    <row r="519" spans="3:19" ht="15" x14ac:dyDescent="0.3">
      <c r="C519" s="1"/>
      <c r="D519" s="7" t="str">
        <f>I519</f>
        <v>✔PS Form 3541</v>
      </c>
      <c r="E519" s="7" t="str">
        <f t="shared" ref="E519:F522" si="138">J519</f>
        <v>✔PS Form 3600-EZ</v>
      </c>
      <c r="F519" s="7" t="str">
        <f t="shared" si="138"/>
        <v>✔PS Form 3600-FCM</v>
      </c>
      <c r="I519" s="23" t="s">
        <v>121</v>
      </c>
      <c r="J519" s="23" t="s">
        <v>122</v>
      </c>
      <c r="K519" s="23" t="s">
        <v>123</v>
      </c>
      <c r="L519" s="23" t="s">
        <v>124</v>
      </c>
      <c r="M519" s="23" t="s">
        <v>125</v>
      </c>
      <c r="N519" s="23" t="s">
        <v>126</v>
      </c>
      <c r="O519" s="23" t="s">
        <v>127</v>
      </c>
      <c r="P519" s="23" t="s">
        <v>128</v>
      </c>
      <c r="Q519" s="23" t="s">
        <v>130</v>
      </c>
      <c r="R519" s="23" t="s">
        <v>131</v>
      </c>
      <c r="S519" s="23" t="s">
        <v>132</v>
      </c>
    </row>
    <row r="520" spans="3:19" ht="15" x14ac:dyDescent="0.3">
      <c r="C520" s="1"/>
      <c r="D520" s="7" t="str">
        <f t="shared" ref="D520:D522" si="139">I520</f>
        <v>✔PS Form 3600-PM</v>
      </c>
      <c r="E520" s="7" t="str">
        <f t="shared" si="138"/>
        <v>✔PS Form 3602-C</v>
      </c>
      <c r="F520" s="7" t="str">
        <f t="shared" si="138"/>
        <v>✔PS Form 3602-EZ</v>
      </c>
      <c r="H520" s="22" t="s">
        <v>111</v>
      </c>
      <c r="I520" s="22" t="str">
        <f>L519</f>
        <v>✔PS Form 3600-PM</v>
      </c>
      <c r="J520" s="22" t="str">
        <f t="shared" ref="J520:K520" si="140">M519</f>
        <v>✔PS Form 3602-C</v>
      </c>
      <c r="K520" s="22" t="str">
        <f t="shared" si="140"/>
        <v>✔PS Form 3602-EZ</v>
      </c>
    </row>
    <row r="521" spans="3:19" ht="15" x14ac:dyDescent="0.3">
      <c r="C521" s="1"/>
      <c r="D521" s="7" t="str">
        <f t="shared" si="139"/>
        <v>✔PS Form 3602-N</v>
      </c>
      <c r="E521" s="7" t="str">
        <f t="shared" si="138"/>
        <v>✔PS Form 3602-NZ</v>
      </c>
      <c r="F521" s="7" t="str">
        <f t="shared" si="138"/>
        <v>✔PS Form 3605-R</v>
      </c>
      <c r="H521" s="22" t="s">
        <v>159</v>
      </c>
      <c r="I521" s="22" t="str">
        <f>O519</f>
        <v>✔PS Form 3602-N</v>
      </c>
      <c r="J521" s="22" t="str">
        <f t="shared" ref="J521:K521" si="141">P519</f>
        <v>✔PS Form 3602-NZ</v>
      </c>
      <c r="K521" s="22" t="str">
        <f t="shared" si="141"/>
        <v>✔PS Form 3605-R</v>
      </c>
    </row>
    <row r="522" spans="3:19" ht="15" x14ac:dyDescent="0.3">
      <c r="C522" s="31"/>
      <c r="D522" s="7" t="str">
        <f t="shared" si="139"/>
        <v>✔PS Form 8125</v>
      </c>
      <c r="E522" s="7" t="str">
        <f t="shared" si="138"/>
        <v>✔PS Form 3602-R</v>
      </c>
      <c r="F522" s="7"/>
      <c r="H522" s="22" t="s">
        <v>160</v>
      </c>
      <c r="I522" s="22" t="str">
        <f>R519</f>
        <v>✔PS Form 8125</v>
      </c>
      <c r="J522" s="22" t="str">
        <f>S519</f>
        <v>✔PS Form 3602-R</v>
      </c>
      <c r="K522" s="22">
        <f>T519</f>
        <v>0</v>
      </c>
    </row>
    <row r="523" spans="3:19" ht="14.4" x14ac:dyDescent="0.3">
      <c r="C523" s="32"/>
      <c r="D523" s="32"/>
      <c r="E523" s="32"/>
      <c r="F523" s="32"/>
      <c r="H523" s="22" t="s">
        <v>120</v>
      </c>
    </row>
    <row r="524" spans="3:19" ht="15" customHeight="1" x14ac:dyDescent="0.25">
      <c r="C524" s="1"/>
      <c r="D524" s="13" t="s">
        <v>111</v>
      </c>
      <c r="E524" s="17" t="s">
        <v>133</v>
      </c>
      <c r="F524" s="6" t="str">
        <f>H522</f>
        <v>$1,001 - $5,000</v>
      </c>
      <c r="H524" s="25">
        <v>43585</v>
      </c>
    </row>
    <row r="525" spans="3:19" ht="15" customHeight="1" x14ac:dyDescent="0.25">
      <c r="C525" s="1"/>
      <c r="D525" s="71" t="str">
        <f>H521</f>
        <v>PC: ** 32-BIT WINDOWS, 64-BIT WINDOWS, WINDOWS 2003 SERVER, WINDOWS XP, Windows Server 2008, Windows Server 2012, Windows Server 2013</v>
      </c>
      <c r="E525" s="71"/>
      <c r="F525" s="71"/>
    </row>
    <row r="526" spans="3:19" ht="15.75" customHeight="1" x14ac:dyDescent="0.25">
      <c r="C526" s="1"/>
      <c r="D526" s="71"/>
      <c r="E526" s="71"/>
      <c r="F526" s="71"/>
    </row>
    <row r="527" spans="3:19" ht="15.6" x14ac:dyDescent="0.25">
      <c r="C527" s="1"/>
      <c r="D527" s="7" t="s">
        <v>120</v>
      </c>
      <c r="E527" s="17" t="s">
        <v>134</v>
      </c>
      <c r="F527" s="18">
        <f>$I$2</f>
        <v>45678</v>
      </c>
    </row>
    <row r="528" spans="3:19" x14ac:dyDescent="0.25">
      <c r="C528" s="1"/>
      <c r="D528" s="1"/>
      <c r="E528" s="1"/>
      <c r="F528" s="1"/>
    </row>
    <row r="529" spans="3:10" x14ac:dyDescent="0.25">
      <c r="C529" s="1"/>
      <c r="D529" s="1"/>
      <c r="E529" s="1"/>
      <c r="F529" s="1"/>
    </row>
    <row r="530" spans="3:10" x14ac:dyDescent="0.25">
      <c r="C530" s="1"/>
      <c r="D530" s="1"/>
      <c r="E530" s="1"/>
      <c r="F530" s="1"/>
    </row>
    <row r="531" spans="3:10" x14ac:dyDescent="0.25">
      <c r="C531" s="1"/>
      <c r="D531" s="1"/>
      <c r="E531" s="1"/>
      <c r="F531" s="1"/>
    </row>
    <row r="532" spans="3:10" x14ac:dyDescent="0.25">
      <c r="C532" s="1"/>
      <c r="D532" s="1"/>
      <c r="E532" s="1"/>
      <c r="F532" s="1"/>
    </row>
    <row r="533" spans="3:10" x14ac:dyDescent="0.25">
      <c r="C533" s="33"/>
      <c r="D533" s="33"/>
      <c r="E533" s="33"/>
      <c r="F533" s="33"/>
      <c r="G533">
        <f>385-310+1</f>
        <v>76</v>
      </c>
    </row>
    <row r="534" spans="3:10" x14ac:dyDescent="0.25">
      <c r="C534" s="1"/>
      <c r="D534" s="1"/>
      <c r="E534" s="1"/>
      <c r="F534" s="1"/>
    </row>
    <row r="535" spans="3:10" ht="16.8" x14ac:dyDescent="0.25">
      <c r="C535" s="72" t="s">
        <v>3</v>
      </c>
      <c r="D535" s="72"/>
      <c r="E535" s="72"/>
      <c r="F535" s="72"/>
    </row>
    <row r="536" spans="3:10" ht="16.8" x14ac:dyDescent="0.25">
      <c r="C536" s="73" t="s">
        <v>4</v>
      </c>
      <c r="D536" s="73"/>
      <c r="E536" s="73"/>
      <c r="F536" s="73"/>
    </row>
    <row r="537" spans="3:10" x14ac:dyDescent="0.25">
      <c r="C537" s="1"/>
      <c r="D537" s="9"/>
      <c r="E537" s="9"/>
      <c r="F537" s="9"/>
    </row>
    <row r="538" spans="3:10" ht="15.6" x14ac:dyDescent="0.3">
      <c r="C538" s="69" t="str">
        <f t="shared" ref="C538:C547" si="142">+J538</f>
        <v>Company Name:   ACCUZIP INC.</v>
      </c>
      <c r="D538" s="69"/>
      <c r="E538" s="69"/>
      <c r="F538" s="69"/>
      <c r="H538" s="22" t="s">
        <v>5</v>
      </c>
      <c r="I538" s="22" t="s">
        <v>6</v>
      </c>
      <c r="J538" s="22" t="str">
        <f t="shared" ref="J538:J547" si="143">CONCATENATE(H538,I538)</f>
        <v>Company Name:   ACCUZIP INC.</v>
      </c>
    </row>
    <row r="539" spans="3:10" ht="15.6" x14ac:dyDescent="0.3">
      <c r="C539" s="69" t="str">
        <f t="shared" si="142"/>
        <v>Product Name:   ACCUZIP6 FULL-SERVICE</v>
      </c>
      <c r="D539" s="69"/>
      <c r="E539" s="69"/>
      <c r="F539" s="69"/>
      <c r="H539" s="22" t="s">
        <v>7</v>
      </c>
      <c r="I539" s="22" t="s">
        <v>161</v>
      </c>
      <c r="J539" s="22" t="str">
        <f t="shared" si="143"/>
        <v>Product Name:   ACCUZIP6 FULL-SERVICE</v>
      </c>
    </row>
    <row r="540" spans="3:10" ht="15.6" x14ac:dyDescent="0.3">
      <c r="C540" s="69" t="str">
        <f t="shared" si="142"/>
        <v>Product Version:   5.11</v>
      </c>
      <c r="D540" s="69"/>
      <c r="E540" s="69"/>
      <c r="F540" s="69"/>
      <c r="H540" s="22" t="s">
        <v>9</v>
      </c>
      <c r="I540" s="22">
        <v>5.1100000000000003</v>
      </c>
      <c r="J540" s="22" t="str">
        <f t="shared" si="143"/>
        <v>Product Version:   5.11</v>
      </c>
    </row>
    <row r="541" spans="3:10" ht="15" x14ac:dyDescent="0.3">
      <c r="C541" s="70" t="str">
        <f t="shared" si="142"/>
        <v>Sales Contact:   Sales</v>
      </c>
      <c r="D541" s="70"/>
      <c r="E541" s="70"/>
      <c r="F541" s="70"/>
      <c r="H541" s="22" t="s">
        <v>10</v>
      </c>
      <c r="I541" s="22" t="s">
        <v>11</v>
      </c>
      <c r="J541" s="22" t="str">
        <f t="shared" si="143"/>
        <v>Sales Contact:   Sales</v>
      </c>
    </row>
    <row r="542" spans="3:10" ht="15" x14ac:dyDescent="0.3">
      <c r="C542" s="70" t="str">
        <f t="shared" si="142"/>
        <v>Address:   3216 El Camino Real</v>
      </c>
      <c r="D542" s="70"/>
      <c r="E542" s="70"/>
      <c r="F542" s="70"/>
      <c r="H542" s="22" t="s">
        <v>12</v>
      </c>
      <c r="I542" s="22" t="s">
        <v>13</v>
      </c>
      <c r="J542" s="22" t="str">
        <f t="shared" si="143"/>
        <v>Address:   3216 El Camino Real</v>
      </c>
    </row>
    <row r="543" spans="3:10" ht="15" x14ac:dyDescent="0.3">
      <c r="C543" s="70" t="str">
        <f t="shared" si="142"/>
        <v>City State Zip:   Atascadero CA  93422-2500</v>
      </c>
      <c r="D543" s="70"/>
      <c r="E543" s="70"/>
      <c r="F543" s="70"/>
      <c r="H543" s="22" t="s">
        <v>14</v>
      </c>
      <c r="I543" s="22" t="s">
        <v>351</v>
      </c>
      <c r="J543" s="22" t="str">
        <f t="shared" si="143"/>
        <v>City State Zip:   Atascadero CA  93422-2500</v>
      </c>
    </row>
    <row r="544" spans="3:10" ht="15" x14ac:dyDescent="0.3">
      <c r="C544" s="70" t="str">
        <f t="shared" si="142"/>
        <v>Phone:   (805) 461-7300</v>
      </c>
      <c r="D544" s="70"/>
      <c r="E544" s="70"/>
      <c r="F544" s="70"/>
      <c r="H544" s="22" t="s">
        <v>15</v>
      </c>
      <c r="I544" s="22" t="s">
        <v>16</v>
      </c>
      <c r="J544" s="22" t="str">
        <f t="shared" si="143"/>
        <v>Phone:   (805) 461-7300</v>
      </c>
    </row>
    <row r="545" spans="3:10" ht="15" x14ac:dyDescent="0.3">
      <c r="C545" s="70" t="str">
        <f t="shared" si="142"/>
        <v>Fax:   (877) 839-6531</v>
      </c>
      <c r="D545" s="70"/>
      <c r="E545" s="70"/>
      <c r="F545" s="70"/>
      <c r="H545" s="22" t="s">
        <v>17</v>
      </c>
      <c r="I545" s="22" t="s">
        <v>18</v>
      </c>
      <c r="J545" s="22" t="str">
        <f t="shared" si="143"/>
        <v>Fax:   (877) 839-6531</v>
      </c>
    </row>
    <row r="546" spans="3:10" ht="15" x14ac:dyDescent="0.3">
      <c r="C546" s="70" t="str">
        <f t="shared" si="142"/>
        <v>Email:   sales@accuzip.com</v>
      </c>
      <c r="D546" s="70"/>
      <c r="E546" s="70"/>
      <c r="F546" s="70"/>
      <c r="H546" s="22" t="s">
        <v>19</v>
      </c>
      <c r="I546" s="22" t="s">
        <v>20</v>
      </c>
      <c r="J546" s="22" t="str">
        <f t="shared" si="143"/>
        <v>Email:   sales@accuzip.com</v>
      </c>
    </row>
    <row r="547" spans="3:10" ht="15" x14ac:dyDescent="0.3">
      <c r="C547" s="70" t="str">
        <f t="shared" si="142"/>
        <v>Web:   www.accuzip.com</v>
      </c>
      <c r="D547" s="70"/>
      <c r="E547" s="70"/>
      <c r="F547" s="70"/>
      <c r="H547" s="22" t="s">
        <v>21</v>
      </c>
      <c r="I547" s="22" t="s">
        <v>22</v>
      </c>
      <c r="J547" s="22" t="str">
        <f t="shared" si="143"/>
        <v>Web:   www.accuzip.com</v>
      </c>
    </row>
    <row r="548" spans="3:10" x14ac:dyDescent="0.25">
      <c r="C548" s="1"/>
      <c r="D548" s="9"/>
      <c r="E548" s="9"/>
      <c r="F548" s="9"/>
    </row>
    <row r="549" spans="3:10" ht="16.8" x14ac:dyDescent="0.25">
      <c r="C549" s="68" t="s">
        <v>23</v>
      </c>
      <c r="D549" s="68"/>
      <c r="E549" s="68"/>
      <c r="F549" s="68"/>
    </row>
    <row r="550" spans="3:10" ht="15.6" x14ac:dyDescent="0.3">
      <c r="C550" s="1"/>
      <c r="D550" s="28" t="str">
        <f>H550</f>
        <v>Standard Mail</v>
      </c>
      <c r="E550" s="28" t="str">
        <f>H567</f>
        <v>First-Class</v>
      </c>
      <c r="F550" s="13" t="str">
        <f>+H580</f>
        <v>Periodical</v>
      </c>
      <c r="H550" s="22" t="s">
        <v>24</v>
      </c>
    </row>
    <row r="551" spans="3:10" ht="15" x14ac:dyDescent="0.3">
      <c r="C551" s="1"/>
      <c r="D551" s="7" t="str">
        <f>+H551</f>
        <v>✔Automation Flats</v>
      </c>
      <c r="E551" s="7" t="str">
        <f>+H568</f>
        <v>Automation Flat Trays on Pallets</v>
      </c>
      <c r="F551" s="7" t="str">
        <f>+H581</f>
        <v>✔Automation Letters</v>
      </c>
      <c r="H551" s="22" t="s">
        <v>25</v>
      </c>
    </row>
    <row r="552" spans="3:10" ht="15" x14ac:dyDescent="0.3">
      <c r="C552" s="1"/>
      <c r="D552" s="7" t="str">
        <f t="shared" ref="D552:D565" si="144">+H552</f>
        <v>✔Automation Letters</v>
      </c>
      <c r="E552" s="7" t="str">
        <f t="shared" ref="E552:E562" si="145">+H569</f>
        <v>✔Automation Flats - Bundle Based Option</v>
      </c>
      <c r="F552" s="7" t="str">
        <f t="shared" ref="F552:F563" si="146">+H582</f>
        <v>✔Barcoded Machinable Flats</v>
      </c>
      <c r="H552" s="22" t="s">
        <v>26</v>
      </c>
    </row>
    <row r="553" spans="3:10" ht="15" x14ac:dyDescent="0.3">
      <c r="C553" s="1"/>
      <c r="D553" s="7" t="str">
        <f t="shared" si="144"/>
        <v>✔Co-Sacked Flats</v>
      </c>
      <c r="E553" s="7" t="str">
        <f t="shared" si="145"/>
        <v>✔Automation Flats - Tray Based Option</v>
      </c>
      <c r="F553" s="7" t="str">
        <f t="shared" si="146"/>
        <v>✔Carrier Route Flats</v>
      </c>
      <c r="H553" s="22" t="s">
        <v>341</v>
      </c>
    </row>
    <row r="554" spans="3:10" ht="15" x14ac:dyDescent="0.3">
      <c r="C554" s="1"/>
      <c r="D554" s="7" t="str">
        <f t="shared" si="144"/>
        <v>✔ECR Flats</v>
      </c>
      <c r="E554" s="7" t="str">
        <f t="shared" si="145"/>
        <v>✔Automation Letters</v>
      </c>
      <c r="F554" s="7" t="str">
        <f t="shared" si="146"/>
        <v>✔Carrier Route Letters</v>
      </c>
      <c r="H554" s="22" t="s">
        <v>27</v>
      </c>
    </row>
    <row r="555" spans="3:10" ht="15" x14ac:dyDescent="0.3">
      <c r="C555" s="1"/>
      <c r="D555" s="7" t="str">
        <f t="shared" si="144"/>
        <v>✔ECR Letters &lt;= 3.0 Ounces</v>
      </c>
      <c r="E555" s="7" t="str">
        <f t="shared" si="145"/>
        <v>Automation Letters - Trays on Pallets</v>
      </c>
      <c r="F555" s="7" t="str">
        <f t="shared" si="146"/>
        <v>Machinable Flat Bundles on Pallets</v>
      </c>
      <c r="H555" s="22" t="s">
        <v>28</v>
      </c>
    </row>
    <row r="556" spans="3:10" ht="15" x14ac:dyDescent="0.3">
      <c r="C556" s="1"/>
      <c r="D556" s="7" t="str">
        <f t="shared" si="144"/>
        <v>✔ECR Letters &gt; 3.0 Ounces</v>
      </c>
      <c r="E556" s="7" t="str">
        <f t="shared" si="145"/>
        <v>✔Co-Trayed Flats</v>
      </c>
      <c r="F556" s="7" t="str">
        <f t="shared" si="146"/>
        <v>✔Machinable Flats Co-Sacked Preparation</v>
      </c>
      <c r="H556" s="22" t="s">
        <v>29</v>
      </c>
    </row>
    <row r="557" spans="3:10" ht="15" x14ac:dyDescent="0.3">
      <c r="C557" s="1"/>
      <c r="D557" s="7" t="str">
        <f t="shared" si="144"/>
        <v>Flat Bundles on Pallets</v>
      </c>
      <c r="E557" s="7" t="str">
        <f t="shared" si="145"/>
        <v>Machinable Letter Trays on Pallets</v>
      </c>
      <c r="F557" s="7" t="str">
        <f t="shared" si="146"/>
        <v>Merged Bundles on Pallets</v>
      </c>
      <c r="H557" s="22" t="s">
        <v>136</v>
      </c>
    </row>
    <row r="558" spans="3:10" ht="15" x14ac:dyDescent="0.3">
      <c r="C558" s="1"/>
      <c r="D558" s="7" t="str">
        <f t="shared" si="144"/>
        <v>✔Irregular Parcels</v>
      </c>
      <c r="E558" s="7" t="str">
        <f t="shared" si="145"/>
        <v>✔Machinable Letters</v>
      </c>
      <c r="F558" s="7" t="str">
        <f t="shared" si="146"/>
        <v>✔Merged Flats in Sacks</v>
      </c>
      <c r="H558" s="22" t="s">
        <v>31</v>
      </c>
    </row>
    <row r="559" spans="3:10" ht="15" x14ac:dyDescent="0.3">
      <c r="C559" s="1"/>
      <c r="D559" s="7" t="str">
        <f t="shared" si="144"/>
        <v>✔Machinable Letters</v>
      </c>
      <c r="E559" s="7" t="str">
        <f t="shared" si="145"/>
        <v>Non-Automation Flat Trays on Pallets</v>
      </c>
      <c r="F559" s="7" t="str">
        <f t="shared" si="146"/>
        <v>Merged Pallets-5% Threshold</v>
      </c>
      <c r="H559" s="22" t="s">
        <v>32</v>
      </c>
    </row>
    <row r="560" spans="3:10" ht="15" x14ac:dyDescent="0.3">
      <c r="C560" s="1"/>
      <c r="D560" s="7" t="str">
        <f t="shared" si="144"/>
        <v>✔Machinable Parcels</v>
      </c>
      <c r="E560" s="7" t="str">
        <f t="shared" si="145"/>
        <v>✔Non-Automation Flats</v>
      </c>
      <c r="F560" s="7" t="str">
        <f t="shared" si="146"/>
        <v>Merged Pallets-5% Threshold &amp; City State</v>
      </c>
      <c r="H560" s="22" t="s">
        <v>33</v>
      </c>
    </row>
    <row r="561" spans="3:34" ht="15" x14ac:dyDescent="0.3">
      <c r="C561" s="1"/>
      <c r="D561" s="7" t="str">
        <f t="shared" si="144"/>
        <v>✔Merged Flat Bundles in Sacks</v>
      </c>
      <c r="E561" s="7" t="str">
        <f t="shared" si="145"/>
        <v>Non-Machinable Letter Trays on Pallets</v>
      </c>
      <c r="F561" s="7" t="str">
        <f t="shared" si="146"/>
        <v>✔Non-Automation Letters</v>
      </c>
      <c r="H561" s="22" t="s">
        <v>34</v>
      </c>
    </row>
    <row r="562" spans="3:34" ht="15" x14ac:dyDescent="0.3">
      <c r="C562" s="1"/>
      <c r="D562" s="7" t="str">
        <f t="shared" si="144"/>
        <v>Merged Flat Bundles on Pallets</v>
      </c>
      <c r="E562" s="7" t="str">
        <f t="shared" si="145"/>
        <v>✔Nonmachinable Letters</v>
      </c>
      <c r="F562" s="7" t="str">
        <f t="shared" si="146"/>
        <v>✔Non-Barcoded Machinable Flats</v>
      </c>
      <c r="H562" s="22" t="s">
        <v>137</v>
      </c>
    </row>
    <row r="563" spans="3:34" ht="15" x14ac:dyDescent="0.3">
      <c r="C563" s="1"/>
      <c r="D563" s="7" t="str">
        <f t="shared" si="144"/>
        <v>Merged Pallets-5% Threshold</v>
      </c>
      <c r="E563" s="7"/>
      <c r="F563" s="7" t="str">
        <f t="shared" si="146"/>
        <v>Non-Machinable Flat Bundles on Pallets</v>
      </c>
      <c r="H563" s="22" t="s">
        <v>138</v>
      </c>
    </row>
    <row r="564" spans="3:34" ht="15" x14ac:dyDescent="0.3">
      <c r="C564" s="1"/>
      <c r="D564" s="7" t="str">
        <f t="shared" si="144"/>
        <v>Merged Pallets-5% Threshold &amp; City State</v>
      </c>
      <c r="E564" s="7"/>
      <c r="F564" s="7"/>
      <c r="H564" s="22" t="s">
        <v>139</v>
      </c>
    </row>
    <row r="565" spans="3:34" ht="15" x14ac:dyDescent="0.3">
      <c r="C565" s="1"/>
      <c r="D565" s="7" t="str">
        <f t="shared" si="144"/>
        <v>✔Non-Automation Flats</v>
      </c>
      <c r="E565" s="7"/>
      <c r="F565" s="7"/>
      <c r="H565" s="22" t="s">
        <v>38</v>
      </c>
    </row>
    <row r="566" spans="3:34" ht="15" x14ac:dyDescent="0.3">
      <c r="C566" s="1"/>
      <c r="D566" s="7" t="str">
        <f>+H566</f>
        <v>✔Nonmachinable Letters</v>
      </c>
      <c r="E566" s="29"/>
      <c r="F566" s="7"/>
      <c r="H566" s="22" t="s">
        <v>39</v>
      </c>
    </row>
    <row r="567" spans="3:34" ht="16.8" x14ac:dyDescent="0.3">
      <c r="C567" s="68" t="s">
        <v>40</v>
      </c>
      <c r="D567" s="68"/>
      <c r="E567" s="68"/>
      <c r="F567" s="68"/>
      <c r="H567" s="23" t="s">
        <v>41</v>
      </c>
    </row>
    <row r="568" spans="3:34" ht="15.6" x14ac:dyDescent="0.3">
      <c r="C568" s="1"/>
      <c r="D568" s="28" t="s">
        <v>42</v>
      </c>
      <c r="E568" s="30"/>
      <c r="F568" s="7"/>
      <c r="H568" s="22" t="s">
        <v>140</v>
      </c>
      <c r="I568" s="22" t="s">
        <v>42</v>
      </c>
    </row>
    <row r="569" spans="3:34" ht="15" x14ac:dyDescent="0.3">
      <c r="C569" s="1"/>
      <c r="D569" s="7" t="str">
        <f>I569</f>
        <v>✔Additional User Documentation (Any)</v>
      </c>
      <c r="E569" s="7" t="str">
        <f t="shared" ref="E569:F572" si="147">J569</f>
        <v>✔Co-Bundling</v>
      </c>
      <c r="F569" s="7" t="str">
        <f t="shared" si="147"/>
        <v>✔Optional Endorsement Lines (OELs)</v>
      </c>
      <c r="H569" s="22" t="s">
        <v>44</v>
      </c>
      <c r="I569" s="23" t="s">
        <v>45</v>
      </c>
      <c r="J569" s="23" t="s">
        <v>46</v>
      </c>
      <c r="K569" s="23" t="s">
        <v>47</v>
      </c>
      <c r="L569" s="23" t="s">
        <v>48</v>
      </c>
      <c r="M569" s="23" t="s">
        <v>49</v>
      </c>
      <c r="N569" s="23" t="s">
        <v>50</v>
      </c>
      <c r="O569" s="23" t="s">
        <v>51</v>
      </c>
      <c r="P569" s="23" t="s">
        <v>52</v>
      </c>
      <c r="Q569" s="23" t="s">
        <v>53</v>
      </c>
      <c r="R569" s="23" t="s">
        <v>54</v>
      </c>
      <c r="S569" s="23" t="s">
        <v>55</v>
      </c>
      <c r="T569" s="23" t="s">
        <v>58</v>
      </c>
      <c r="U569" s="23" t="s">
        <v>60</v>
      </c>
      <c r="V569" s="23" t="s">
        <v>61</v>
      </c>
      <c r="W569" s="23" t="s">
        <v>62</v>
      </c>
      <c r="X569" s="23" t="s">
        <v>63</v>
      </c>
      <c r="Y569" s="23" t="s">
        <v>64</v>
      </c>
      <c r="Z569" s="23" t="s">
        <v>65</v>
      </c>
      <c r="AA569" s="23" t="s">
        <v>66</v>
      </c>
      <c r="AB569" s="23" t="s">
        <v>67</v>
      </c>
      <c r="AC569" s="23" t="s">
        <v>68</v>
      </c>
      <c r="AD569" s="23" t="s">
        <v>69</v>
      </c>
      <c r="AE569" s="23" t="s">
        <v>70</v>
      </c>
      <c r="AF569" s="23" t="s">
        <v>71</v>
      </c>
      <c r="AG569" s="23" t="s">
        <v>72</v>
      </c>
      <c r="AH569" s="23" t="s">
        <v>73</v>
      </c>
    </row>
    <row r="570" spans="3:34" ht="15" x14ac:dyDescent="0.3">
      <c r="C570" s="1"/>
      <c r="D570" s="7" t="str">
        <f t="shared" ref="D570:D572" si="148">I570</f>
        <v>✔Job Setup/Parameter Report</v>
      </c>
      <c r="E570" s="7" t="str">
        <f t="shared" si="147"/>
        <v>✔USPS Qualification Report</v>
      </c>
      <c r="F570" s="7" t="str">
        <f t="shared" si="147"/>
        <v>✔ZAP Approval</v>
      </c>
      <c r="H570" s="22" t="s">
        <v>56</v>
      </c>
      <c r="I570" s="22" t="str">
        <f>L569</f>
        <v>✔Job Setup/Parameter Report</v>
      </c>
      <c r="J570" s="22" t="str">
        <f t="shared" ref="J570:K570" si="149">M569</f>
        <v>✔USPS Qualification Report</v>
      </c>
      <c r="K570" s="22" t="str">
        <f t="shared" si="149"/>
        <v>✔ZAP Approval</v>
      </c>
    </row>
    <row r="571" spans="3:34" ht="15" x14ac:dyDescent="0.3">
      <c r="C571" s="1"/>
      <c r="D571" s="7" t="str">
        <f t="shared" si="148"/>
        <v>✔Origin 3-digit Trays/Sacks</v>
      </c>
      <c r="E571" s="7" t="str">
        <f t="shared" si="147"/>
        <v>✔Origin SCF Sacks</v>
      </c>
      <c r="F571" s="7" t="str">
        <f t="shared" si="147"/>
        <v>✔IM Barcoded Tray Labels</v>
      </c>
      <c r="H571" s="22" t="s">
        <v>26</v>
      </c>
      <c r="I571" s="22" t="str">
        <f>O569</f>
        <v>✔Origin 3-digit Trays/Sacks</v>
      </c>
      <c r="J571" s="22" t="str">
        <f t="shared" ref="J571:K571" si="150">P569</f>
        <v>✔Origin SCF Sacks</v>
      </c>
      <c r="K571" s="22" t="str">
        <f t="shared" si="150"/>
        <v>✔IM Barcoded Tray Labels</v>
      </c>
    </row>
    <row r="572" spans="3:34" ht="15" x14ac:dyDescent="0.3">
      <c r="C572" s="1"/>
      <c r="D572" s="7" t="str">
        <f t="shared" si="148"/>
        <v>✔Origin AADC Trays</v>
      </c>
      <c r="E572" s="7" t="str">
        <f t="shared" si="147"/>
        <v>✔FSS Preparation</v>
      </c>
      <c r="F572" s="7"/>
      <c r="H572" s="22" t="s">
        <v>141</v>
      </c>
      <c r="I572" s="22" t="str">
        <f>R569</f>
        <v>✔Origin AADC Trays</v>
      </c>
      <c r="J572" s="22" t="str">
        <f t="shared" ref="J572:K572" si="151">S569</f>
        <v>✔FSS Preparation</v>
      </c>
      <c r="K572" s="22" t="str">
        <f t="shared" si="151"/>
        <v>Carrier Route</v>
      </c>
    </row>
    <row r="573" spans="3:34" ht="14.4" x14ac:dyDescent="0.3">
      <c r="C573" s="1"/>
      <c r="D573" s="9"/>
      <c r="E573" s="9"/>
      <c r="F573" s="9"/>
      <c r="H573" s="22" t="s">
        <v>344</v>
      </c>
    </row>
    <row r="574" spans="3:34" ht="15.6" x14ac:dyDescent="0.3">
      <c r="C574" s="1"/>
      <c r="D574" s="13" t="s">
        <v>58</v>
      </c>
      <c r="E574" s="7"/>
      <c r="F574" s="7"/>
      <c r="H574" s="22" t="s">
        <v>142</v>
      </c>
      <c r="I574" s="22" t="s">
        <v>58</v>
      </c>
    </row>
    <row r="575" spans="3:34" ht="15" x14ac:dyDescent="0.3">
      <c r="C575" s="1"/>
      <c r="D575" s="7" t="str">
        <f>I575</f>
        <v>✔CRD Trays</v>
      </c>
      <c r="E575" s="7" t="str">
        <f>J575</f>
        <v>✔CR5 Trays</v>
      </c>
      <c r="F575" s="7" t="str">
        <f>K575</f>
        <v>✔CR3 Trays</v>
      </c>
      <c r="H575" s="22" t="s">
        <v>32</v>
      </c>
      <c r="I575" s="23" t="s">
        <v>60</v>
      </c>
      <c r="J575" s="23" t="s">
        <v>61</v>
      </c>
      <c r="K575" s="23" t="s">
        <v>62</v>
      </c>
      <c r="L575" s="23" t="s">
        <v>63</v>
      </c>
      <c r="M575" s="23" t="s">
        <v>64</v>
      </c>
      <c r="N575" s="23" t="s">
        <v>65</v>
      </c>
      <c r="O575" s="23" t="s">
        <v>66</v>
      </c>
      <c r="P575" s="23" t="s">
        <v>67</v>
      </c>
      <c r="Q575" s="23" t="s">
        <v>68</v>
      </c>
      <c r="R575" s="23" t="s">
        <v>69</v>
      </c>
      <c r="S575" s="23" t="s">
        <v>70</v>
      </c>
      <c r="T575" s="23" t="s">
        <v>71</v>
      </c>
      <c r="U575" s="23" t="s">
        <v>72</v>
      </c>
      <c r="V575" s="23" t="s">
        <v>73</v>
      </c>
    </row>
    <row r="576" spans="3:34" ht="15" x14ac:dyDescent="0.3">
      <c r="C576" s="1"/>
      <c r="D576" s="7" t="str">
        <f t="shared" ref="D576:F579" si="152">I576</f>
        <v>✔CRD Sacks</v>
      </c>
      <c r="E576" s="7" t="str">
        <f t="shared" si="152"/>
        <v>✔CR5S Sacks</v>
      </c>
      <c r="F576" s="7" t="str">
        <f t="shared" si="152"/>
        <v>✔CR5 Sacks</v>
      </c>
      <c r="H576" s="22" t="s">
        <v>143</v>
      </c>
      <c r="I576" s="22" t="str">
        <f>L575</f>
        <v>✔CRD Sacks</v>
      </c>
      <c r="J576" s="22" t="str">
        <f t="shared" ref="J576:K576" si="153">M575</f>
        <v>✔CR5S Sacks</v>
      </c>
      <c r="K576" s="22" t="str">
        <f t="shared" si="153"/>
        <v>✔CR5 Sacks</v>
      </c>
    </row>
    <row r="577" spans="3:18" ht="15" x14ac:dyDescent="0.3">
      <c r="C577" s="1"/>
      <c r="D577" s="7" t="str">
        <f t="shared" si="152"/>
        <v>✔CR3 Sacks</v>
      </c>
      <c r="E577" s="7" t="str">
        <f t="shared" si="152"/>
        <v>✔High Density (HD) Price</v>
      </c>
      <c r="F577" s="7" t="str">
        <f t="shared" si="152"/>
        <v>✔Saturation Price (75%Total)</v>
      </c>
      <c r="H577" s="22" t="s">
        <v>38</v>
      </c>
      <c r="I577" s="22" t="str">
        <f>O575</f>
        <v>✔CR3 Sacks</v>
      </c>
      <c r="J577" s="22" t="str">
        <f t="shared" ref="J577:K577" si="154">P575</f>
        <v>✔High Density (HD) Price</v>
      </c>
      <c r="K577" s="22" t="str">
        <f t="shared" si="154"/>
        <v>✔Saturation Price (75%Total)</v>
      </c>
    </row>
    <row r="578" spans="3:18" ht="15" x14ac:dyDescent="0.3">
      <c r="C578" s="1"/>
      <c r="D578" s="7" t="str">
        <f t="shared" si="152"/>
        <v>✔Saturation Price (90%Res)</v>
      </c>
      <c r="E578" s="7" t="str">
        <f t="shared" si="152"/>
        <v>✔eLOT Sequencing</v>
      </c>
      <c r="F578" s="7" t="str">
        <f t="shared" si="152"/>
        <v>✔Walk Sequencing</v>
      </c>
      <c r="H578" s="22" t="s">
        <v>144</v>
      </c>
      <c r="I578" s="22" t="str">
        <f>R575</f>
        <v>✔Saturation Price (90%Res)</v>
      </c>
      <c r="J578" s="22" t="str">
        <f t="shared" ref="J578:K578" si="155">S575</f>
        <v>✔eLOT Sequencing</v>
      </c>
      <c r="K578" s="22" t="str">
        <f t="shared" si="155"/>
        <v>✔Walk Sequencing</v>
      </c>
    </row>
    <row r="579" spans="3:18" ht="15" x14ac:dyDescent="0.3">
      <c r="C579" s="1"/>
      <c r="D579" s="7" t="str">
        <f t="shared" si="152"/>
        <v>✔Multi-Box Section Bundles</v>
      </c>
      <c r="E579" s="7" t="str">
        <f t="shared" si="152"/>
        <v>✔High Density Plus (HDP) Price</v>
      </c>
      <c r="F579" s="7"/>
      <c r="H579" s="22" t="s">
        <v>39</v>
      </c>
      <c r="I579" s="22" t="str">
        <f>U575</f>
        <v>✔Multi-Box Section Bundles</v>
      </c>
      <c r="J579" s="22" t="str">
        <f t="shared" ref="J579:K579" si="156">V575</f>
        <v>✔High Density Plus (HDP) Price</v>
      </c>
      <c r="K579" s="22">
        <f t="shared" si="156"/>
        <v>0</v>
      </c>
    </row>
    <row r="580" spans="3:18" ht="15" x14ac:dyDescent="0.3">
      <c r="C580" s="1"/>
      <c r="D580" s="7"/>
      <c r="E580" s="7"/>
      <c r="F580" s="7"/>
      <c r="H580" s="22" t="s">
        <v>76</v>
      </c>
    </row>
    <row r="581" spans="3:18" ht="15.6" x14ac:dyDescent="0.3">
      <c r="C581" s="1"/>
      <c r="D581" s="13" t="s">
        <v>90</v>
      </c>
      <c r="E581" s="7"/>
      <c r="F581" s="7"/>
      <c r="H581" s="22" t="s">
        <v>26</v>
      </c>
      <c r="I581" s="22" t="s">
        <v>90</v>
      </c>
    </row>
    <row r="582" spans="3:18" ht="15" x14ac:dyDescent="0.3">
      <c r="C582" s="1"/>
      <c r="D582" s="7" t="str">
        <f>I582</f>
        <v>✔PER - Flat Tray Preparation</v>
      </c>
      <c r="E582" s="7" t="str">
        <f t="shared" ref="E582:F584" si="157">J582</f>
        <v>✔Outside County Container Report</v>
      </c>
      <c r="F582" s="7" t="str">
        <f t="shared" si="157"/>
        <v>✔PER - 6pc Letter Tray Minimum</v>
      </c>
      <c r="H582" s="22" t="s">
        <v>78</v>
      </c>
      <c r="I582" s="23" t="s">
        <v>92</v>
      </c>
      <c r="J582" s="23" t="s">
        <v>93</v>
      </c>
      <c r="K582" s="23" t="s">
        <v>94</v>
      </c>
      <c r="L582" s="23" t="s">
        <v>95</v>
      </c>
      <c r="M582" s="23" t="s">
        <v>96</v>
      </c>
      <c r="N582" s="23" t="s">
        <v>97</v>
      </c>
      <c r="O582" s="23" t="s">
        <v>98</v>
      </c>
      <c r="P582" s="23" t="s">
        <v>99</v>
      </c>
      <c r="Q582" s="23" t="s">
        <v>100</v>
      </c>
      <c r="R582" s="23" t="s">
        <v>101</v>
      </c>
    </row>
    <row r="583" spans="3:18" ht="15" x14ac:dyDescent="0.3">
      <c r="C583" s="1"/>
      <c r="D583" s="7" t="str">
        <f t="shared" ref="D583:D585" si="158">I583</f>
        <v>✔PER - FIRM Bundles</v>
      </c>
      <c r="E583" s="7" t="str">
        <f t="shared" si="157"/>
        <v>✔PER - In County Prices</v>
      </c>
      <c r="F583" s="7" t="str">
        <f t="shared" si="157"/>
        <v>✔PER - Zone Summary Report</v>
      </c>
      <c r="H583" s="22" t="s">
        <v>87</v>
      </c>
      <c r="I583" s="22" t="str">
        <f>L582</f>
        <v>✔PER - FIRM Bundles</v>
      </c>
      <c r="J583" s="22" t="str">
        <f t="shared" ref="J583:K583" si="159">M582</f>
        <v>✔PER - In County Prices</v>
      </c>
      <c r="K583" s="22" t="str">
        <f t="shared" si="159"/>
        <v>✔PER - Zone Summary Report</v>
      </c>
    </row>
    <row r="584" spans="3:18" ht="15" x14ac:dyDescent="0.3">
      <c r="C584" s="1"/>
      <c r="D584" s="7" t="str">
        <f t="shared" si="158"/>
        <v>✔PER - Ride Along Pieces</v>
      </c>
      <c r="E584" s="7" t="str">
        <f t="shared" si="157"/>
        <v>✔Outside County Bundle Report</v>
      </c>
      <c r="F584" s="7" t="str">
        <f t="shared" si="157"/>
        <v>✔Limited Circulation Discount</v>
      </c>
      <c r="H584" s="22" t="s">
        <v>88</v>
      </c>
      <c r="I584" s="22" t="str">
        <f>O582</f>
        <v>✔PER - Ride Along Pieces</v>
      </c>
      <c r="J584" s="22" t="str">
        <f t="shared" ref="J584:K584" si="160">P582</f>
        <v>✔Outside County Bundle Report</v>
      </c>
      <c r="K584" s="22" t="str">
        <f t="shared" si="160"/>
        <v>✔Limited Circulation Discount</v>
      </c>
    </row>
    <row r="585" spans="3:18" ht="15" x14ac:dyDescent="0.3">
      <c r="C585" s="1"/>
      <c r="D585" s="7" t="str">
        <f t="shared" si="158"/>
        <v>✔24-pc Trays/Sacks</v>
      </c>
      <c r="E585" s="7"/>
      <c r="F585" s="7"/>
      <c r="H585" s="22" t="s">
        <v>149</v>
      </c>
      <c r="I585" s="22" t="str">
        <f>R582</f>
        <v>✔24-pc Trays/Sacks</v>
      </c>
      <c r="J585" s="22">
        <f>S582</f>
        <v>0</v>
      </c>
      <c r="K585" s="22">
        <f>T582</f>
        <v>0</v>
      </c>
    </row>
    <row r="586" spans="3:18" ht="15" x14ac:dyDescent="0.3">
      <c r="C586" s="1"/>
      <c r="D586" s="7"/>
      <c r="E586" s="7"/>
      <c r="F586" s="7"/>
      <c r="H586" s="22" t="s">
        <v>342</v>
      </c>
    </row>
    <row r="587" spans="3:18" ht="15.6" x14ac:dyDescent="0.3">
      <c r="C587" s="1"/>
      <c r="D587" s="13" t="s">
        <v>104</v>
      </c>
      <c r="E587" s="7"/>
      <c r="F587" s="7"/>
      <c r="H587" s="22" t="s">
        <v>150</v>
      </c>
      <c r="I587" s="22" t="s">
        <v>104</v>
      </c>
    </row>
    <row r="588" spans="3:18" ht="15" x14ac:dyDescent="0.3">
      <c r="C588" s="1"/>
      <c r="D588" s="7" t="str">
        <f>I588</f>
        <v>✔5-digit Scheme Bundles (L007)</v>
      </c>
      <c r="E588" s="7" t="str">
        <f t="shared" ref="E588:F588" si="161">J588</f>
        <v>✔3-digit Scheme Bundles (L008)</v>
      </c>
      <c r="F588" s="7" t="str">
        <f t="shared" si="161"/>
        <v>✔5-digit Scheme Sacks</v>
      </c>
      <c r="H588" s="22" t="s">
        <v>102</v>
      </c>
      <c r="I588" s="23" t="s">
        <v>107</v>
      </c>
      <c r="J588" s="23" t="s">
        <v>108</v>
      </c>
      <c r="K588" s="23" t="s">
        <v>109</v>
      </c>
    </row>
    <row r="589" spans="3:18" ht="15" x14ac:dyDescent="0.3">
      <c r="C589" s="1"/>
      <c r="D589" s="7"/>
      <c r="E589" s="7"/>
      <c r="F589" s="7"/>
      <c r="H589" s="22" t="s">
        <v>138</v>
      </c>
    </row>
    <row r="590" spans="3:18" ht="15.6" x14ac:dyDescent="0.3">
      <c r="C590" s="1"/>
      <c r="D590" s="13" t="s">
        <v>110</v>
      </c>
      <c r="E590" s="7"/>
      <c r="F590" s="7"/>
      <c r="H590" s="22" t="s">
        <v>139</v>
      </c>
      <c r="I590" s="22" t="s">
        <v>110</v>
      </c>
    </row>
    <row r="591" spans="3:18" ht="15" x14ac:dyDescent="0.3">
      <c r="C591" s="1"/>
      <c r="D591" s="7" t="str">
        <f>I591</f>
        <v>✔No Overflow Trays</v>
      </c>
      <c r="E591" s="7" t="str">
        <f t="shared" ref="E591:F592" si="162">J591</f>
        <v>✔Reduced Overflow</v>
      </c>
      <c r="F591" s="7" t="str">
        <f t="shared" si="162"/>
        <v>✔5-digit\Scheme Trays</v>
      </c>
      <c r="H591" s="22" t="s">
        <v>103</v>
      </c>
      <c r="I591" s="23" t="s">
        <v>112</v>
      </c>
      <c r="J591" s="23" t="s">
        <v>113</v>
      </c>
      <c r="K591" s="23" t="s">
        <v>114</v>
      </c>
      <c r="L591" s="23" t="s">
        <v>115</v>
      </c>
      <c r="M591" s="23" t="s">
        <v>116</v>
      </c>
      <c r="N591" s="22"/>
      <c r="O591" s="22"/>
      <c r="P591" s="22"/>
      <c r="Q591" s="22"/>
      <c r="R591" s="22"/>
    </row>
    <row r="592" spans="3:18" ht="15" x14ac:dyDescent="0.3">
      <c r="C592" s="1"/>
      <c r="D592" s="7" t="str">
        <f>I592</f>
        <v>✔3-digit\Scheme Trays</v>
      </c>
      <c r="E592" s="7" t="str">
        <f t="shared" si="162"/>
        <v>✔AADC Trays</v>
      </c>
      <c r="F592" s="7"/>
      <c r="H592" s="22" t="s">
        <v>105</v>
      </c>
      <c r="I592" s="22" t="str">
        <f>L591</f>
        <v>✔3-digit\Scheme Trays</v>
      </c>
      <c r="J592" s="22" t="str">
        <f t="shared" ref="J592:K592" si="163">M591</f>
        <v>✔AADC Trays</v>
      </c>
      <c r="K592" s="22">
        <f t="shared" si="163"/>
        <v>0</v>
      </c>
    </row>
    <row r="593" spans="3:19" ht="15" x14ac:dyDescent="0.3">
      <c r="C593" s="1"/>
      <c r="D593" s="7"/>
      <c r="E593" s="7"/>
      <c r="F593" s="7"/>
      <c r="H593" s="22" t="s">
        <v>154</v>
      </c>
    </row>
    <row r="594" spans="3:19" ht="15.6" x14ac:dyDescent="0.3">
      <c r="C594" s="1"/>
      <c r="D594" s="13" t="s">
        <v>119</v>
      </c>
      <c r="E594" s="7"/>
      <c r="F594" s="7"/>
      <c r="H594" s="22" t="s">
        <v>40</v>
      </c>
      <c r="I594" s="22" t="s">
        <v>119</v>
      </c>
    </row>
    <row r="595" spans="3:19" ht="15" x14ac:dyDescent="0.3">
      <c r="C595" s="1"/>
      <c r="D595" s="7" t="str">
        <f>I595</f>
        <v>✔PS Form 3541</v>
      </c>
      <c r="E595" s="7" t="str">
        <f t="shared" ref="E595:F598" si="164">J595</f>
        <v>✔PS Form 3600-EZ</v>
      </c>
      <c r="F595" s="7" t="str">
        <f t="shared" si="164"/>
        <v>✔PS Form 3600-FCM</v>
      </c>
      <c r="I595" s="23" t="s">
        <v>121</v>
      </c>
      <c r="J595" s="23" t="s">
        <v>122</v>
      </c>
      <c r="K595" s="23" t="s">
        <v>123</v>
      </c>
      <c r="L595" s="23" t="s">
        <v>124</v>
      </c>
      <c r="M595" s="23" t="s">
        <v>125</v>
      </c>
      <c r="N595" s="23" t="s">
        <v>126</v>
      </c>
      <c r="O595" s="23" t="s">
        <v>127</v>
      </c>
      <c r="P595" s="23" t="s">
        <v>128</v>
      </c>
      <c r="Q595" s="23" t="s">
        <v>130</v>
      </c>
      <c r="R595" s="23" t="s">
        <v>131</v>
      </c>
      <c r="S595" s="23" t="s">
        <v>132</v>
      </c>
    </row>
    <row r="596" spans="3:19" ht="15" x14ac:dyDescent="0.3">
      <c r="C596" s="1"/>
      <c r="D596" s="7" t="str">
        <f t="shared" ref="D596:D598" si="165">I596</f>
        <v>✔PS Form 3600-PM</v>
      </c>
      <c r="E596" s="7" t="str">
        <f t="shared" si="164"/>
        <v>✔PS Form 3602-C</v>
      </c>
      <c r="F596" s="7" t="str">
        <f t="shared" si="164"/>
        <v>✔PS Form 3602-EZ</v>
      </c>
      <c r="H596" s="22" t="s">
        <v>111</v>
      </c>
      <c r="I596" s="22" t="str">
        <f>L595</f>
        <v>✔PS Form 3600-PM</v>
      </c>
      <c r="J596" s="22" t="str">
        <f t="shared" ref="J596:K596" si="166">M595</f>
        <v>✔PS Form 3602-C</v>
      </c>
      <c r="K596" s="22" t="str">
        <f t="shared" si="166"/>
        <v>✔PS Form 3602-EZ</v>
      </c>
    </row>
    <row r="597" spans="3:19" ht="15" x14ac:dyDescent="0.3">
      <c r="C597" s="1"/>
      <c r="D597" s="7" t="str">
        <f t="shared" si="165"/>
        <v>✔PS Form 3602-N</v>
      </c>
      <c r="E597" s="7" t="str">
        <f t="shared" si="164"/>
        <v>✔PS Form 3602-NZ</v>
      </c>
      <c r="F597" s="7" t="str">
        <f t="shared" si="164"/>
        <v>✔PS Form 3605-R</v>
      </c>
      <c r="H597" s="22" t="s">
        <v>159</v>
      </c>
      <c r="I597" s="22" t="str">
        <f>O595</f>
        <v>✔PS Form 3602-N</v>
      </c>
      <c r="J597" s="22" t="str">
        <f t="shared" ref="J597:K597" si="167">P595</f>
        <v>✔PS Form 3602-NZ</v>
      </c>
      <c r="K597" s="22" t="str">
        <f t="shared" si="167"/>
        <v>✔PS Form 3605-R</v>
      </c>
    </row>
    <row r="598" spans="3:19" ht="15" x14ac:dyDescent="0.3">
      <c r="C598" s="31"/>
      <c r="D598" s="7" t="str">
        <f t="shared" si="165"/>
        <v>✔PS Form 8125</v>
      </c>
      <c r="E598" s="7" t="str">
        <f t="shared" si="164"/>
        <v>✔PS Form 3602-R</v>
      </c>
      <c r="F598" s="7"/>
      <c r="H598" s="22" t="s">
        <v>160</v>
      </c>
      <c r="I598" s="22" t="str">
        <f>R595</f>
        <v>✔PS Form 8125</v>
      </c>
      <c r="J598" s="22" t="str">
        <f>S595</f>
        <v>✔PS Form 3602-R</v>
      </c>
      <c r="K598" s="22">
        <f>T595</f>
        <v>0</v>
      </c>
    </row>
    <row r="599" spans="3:19" ht="14.4" x14ac:dyDescent="0.3">
      <c r="C599" s="32"/>
      <c r="D599" s="32"/>
      <c r="E599" s="32"/>
      <c r="F599" s="32"/>
      <c r="H599" s="22" t="s">
        <v>120</v>
      </c>
    </row>
    <row r="600" spans="3:19" ht="15.6" x14ac:dyDescent="0.25">
      <c r="C600" s="1"/>
      <c r="D600" s="13" t="s">
        <v>111</v>
      </c>
      <c r="E600" s="17" t="s">
        <v>133</v>
      </c>
      <c r="F600" s="6" t="str">
        <f>H598</f>
        <v>$1,001 - $5,000</v>
      </c>
      <c r="H600" s="25">
        <v>43585</v>
      </c>
    </row>
    <row r="601" spans="3:19" ht="15" customHeight="1" x14ac:dyDescent="0.25">
      <c r="C601" s="1"/>
      <c r="D601" s="71" t="str">
        <f>H597</f>
        <v>PC: ** 32-BIT WINDOWS, 64-BIT WINDOWS, WINDOWS 2003 SERVER, WINDOWS XP, Windows Server 2008, Windows Server 2012, Windows Server 2013</v>
      </c>
      <c r="E601" s="71"/>
      <c r="F601" s="71"/>
    </row>
    <row r="602" spans="3:19" ht="15" customHeight="1" x14ac:dyDescent="0.25">
      <c r="C602" s="1"/>
      <c r="D602" s="71"/>
      <c r="E602" s="71"/>
      <c r="F602" s="71"/>
    </row>
    <row r="603" spans="3:19" ht="15.6" x14ac:dyDescent="0.25">
      <c r="C603" s="1"/>
      <c r="D603" s="7" t="s">
        <v>120</v>
      </c>
      <c r="E603" s="17" t="s">
        <v>134</v>
      </c>
      <c r="F603" s="18">
        <f>$I$2</f>
        <v>45678</v>
      </c>
    </row>
    <row r="604" spans="3:19" x14ac:dyDescent="0.25">
      <c r="C604" s="1"/>
      <c r="D604" s="1"/>
      <c r="E604" s="1"/>
      <c r="F604" s="1"/>
    </row>
    <row r="605" spans="3:19" x14ac:dyDescent="0.25">
      <c r="C605" s="1"/>
      <c r="D605" s="1"/>
      <c r="E605" s="1"/>
      <c r="F605" s="1"/>
    </row>
    <row r="606" spans="3:19" x14ac:dyDescent="0.25">
      <c r="C606" s="1"/>
      <c r="D606" s="1"/>
      <c r="E606" s="1"/>
      <c r="F606" s="1"/>
    </row>
    <row r="607" spans="3:19" x14ac:dyDescent="0.25">
      <c r="C607" s="1"/>
      <c r="D607" s="1"/>
      <c r="E607" s="1"/>
      <c r="F607" s="1"/>
    </row>
    <row r="608" spans="3:19" x14ac:dyDescent="0.25">
      <c r="C608" s="1"/>
      <c r="D608" s="1"/>
      <c r="E608" s="1"/>
      <c r="F608" s="1"/>
    </row>
    <row r="609" spans="3:10" x14ac:dyDescent="0.25">
      <c r="C609" s="33"/>
      <c r="D609" s="33"/>
      <c r="E609" s="33"/>
      <c r="F609" s="33"/>
      <c r="G609">
        <f>462-387+1</f>
        <v>76</v>
      </c>
    </row>
    <row r="610" spans="3:10" ht="15" x14ac:dyDescent="0.25">
      <c r="C610" s="1"/>
      <c r="D610" s="7"/>
      <c r="E610" s="19"/>
      <c r="F610" s="20"/>
    </row>
    <row r="611" spans="3:10" ht="16.8" x14ac:dyDescent="0.25">
      <c r="C611" s="72" t="s">
        <v>3</v>
      </c>
      <c r="D611" s="72"/>
      <c r="E611" s="72"/>
      <c r="F611" s="72"/>
    </row>
    <row r="612" spans="3:10" ht="16.8" x14ac:dyDescent="0.25">
      <c r="C612" s="73" t="s">
        <v>4</v>
      </c>
      <c r="D612" s="73"/>
      <c r="E612" s="73"/>
      <c r="F612" s="73"/>
    </row>
    <row r="613" spans="3:10" x14ac:dyDescent="0.25">
      <c r="C613" s="1"/>
      <c r="D613" s="9"/>
      <c r="E613" s="9"/>
      <c r="F613" s="9"/>
    </row>
    <row r="614" spans="3:10" ht="15.6" x14ac:dyDescent="0.3">
      <c r="C614" s="69" t="str">
        <f t="shared" ref="C614:C623" si="168">+J614</f>
        <v>Company Name:   ACCUZIP INC.</v>
      </c>
      <c r="D614" s="69"/>
      <c r="E614" s="69"/>
      <c r="F614" s="69"/>
      <c r="H614" s="22" t="s">
        <v>5</v>
      </c>
      <c r="I614" s="22" t="s">
        <v>6</v>
      </c>
      <c r="J614" s="22" t="str">
        <f t="shared" ref="J614:J623" si="169">CONCATENATE(H614,I614)</f>
        <v>Company Name:   ACCUZIP INC.</v>
      </c>
    </row>
    <row r="615" spans="3:10" ht="15.6" x14ac:dyDescent="0.3">
      <c r="C615" s="69" t="str">
        <f t="shared" si="168"/>
        <v>Product Name:   ACCUZIP6 LITE</v>
      </c>
      <c r="D615" s="69"/>
      <c r="E615" s="69"/>
      <c r="F615" s="69"/>
      <c r="H615" s="22" t="s">
        <v>7</v>
      </c>
      <c r="I615" s="22" t="s">
        <v>162</v>
      </c>
      <c r="J615" s="22" t="str">
        <f t="shared" si="169"/>
        <v>Product Name:   ACCUZIP6 LITE</v>
      </c>
    </row>
    <row r="616" spans="3:10" ht="15.6" x14ac:dyDescent="0.3">
      <c r="C616" s="69" t="str">
        <f t="shared" si="168"/>
        <v>Product Version:   5.11</v>
      </c>
      <c r="D616" s="69"/>
      <c r="E616" s="69"/>
      <c r="F616" s="69"/>
      <c r="H616" s="22" t="s">
        <v>9</v>
      </c>
      <c r="I616" s="22">
        <v>5.1100000000000003</v>
      </c>
      <c r="J616" s="22" t="str">
        <f t="shared" si="169"/>
        <v>Product Version:   5.11</v>
      </c>
    </row>
    <row r="617" spans="3:10" ht="15" x14ac:dyDescent="0.3">
      <c r="C617" s="70" t="str">
        <f t="shared" si="168"/>
        <v>Sales Contact:   Sales</v>
      </c>
      <c r="D617" s="70"/>
      <c r="E617" s="70"/>
      <c r="F617" s="70"/>
      <c r="H617" s="22" t="s">
        <v>10</v>
      </c>
      <c r="I617" s="22" t="s">
        <v>11</v>
      </c>
      <c r="J617" s="22" t="str">
        <f t="shared" si="169"/>
        <v>Sales Contact:   Sales</v>
      </c>
    </row>
    <row r="618" spans="3:10" ht="15" x14ac:dyDescent="0.3">
      <c r="C618" s="70" t="str">
        <f t="shared" si="168"/>
        <v>Address:   3216 El Camino Real</v>
      </c>
      <c r="D618" s="70"/>
      <c r="E618" s="70"/>
      <c r="F618" s="70"/>
      <c r="H618" s="22" t="s">
        <v>12</v>
      </c>
      <c r="I618" s="22" t="s">
        <v>13</v>
      </c>
      <c r="J618" s="22" t="str">
        <f t="shared" si="169"/>
        <v>Address:   3216 El Camino Real</v>
      </c>
    </row>
    <row r="619" spans="3:10" ht="15" x14ac:dyDescent="0.3">
      <c r="C619" s="70" t="str">
        <f t="shared" si="168"/>
        <v>City State Zip:   Atascadero CA  93422-2500</v>
      </c>
      <c r="D619" s="70"/>
      <c r="E619" s="70"/>
      <c r="F619" s="70"/>
      <c r="H619" s="22" t="s">
        <v>14</v>
      </c>
      <c r="I619" s="22" t="s">
        <v>351</v>
      </c>
      <c r="J619" s="22" t="str">
        <f t="shared" si="169"/>
        <v>City State Zip:   Atascadero CA  93422-2500</v>
      </c>
    </row>
    <row r="620" spans="3:10" ht="15" x14ac:dyDescent="0.3">
      <c r="C620" s="70" t="str">
        <f t="shared" si="168"/>
        <v>Phone:   (805) 461-7300</v>
      </c>
      <c r="D620" s="70"/>
      <c r="E620" s="70"/>
      <c r="F620" s="70"/>
      <c r="H620" s="22" t="s">
        <v>15</v>
      </c>
      <c r="I620" s="22" t="s">
        <v>16</v>
      </c>
      <c r="J620" s="22" t="str">
        <f t="shared" si="169"/>
        <v>Phone:   (805) 461-7300</v>
      </c>
    </row>
    <row r="621" spans="3:10" ht="15" x14ac:dyDescent="0.3">
      <c r="C621" s="70" t="str">
        <f t="shared" si="168"/>
        <v>Fax:   (877) 839-6531</v>
      </c>
      <c r="D621" s="70"/>
      <c r="E621" s="70"/>
      <c r="F621" s="70"/>
      <c r="H621" s="22" t="s">
        <v>17</v>
      </c>
      <c r="I621" s="22" t="s">
        <v>18</v>
      </c>
      <c r="J621" s="22" t="str">
        <f t="shared" si="169"/>
        <v>Fax:   (877) 839-6531</v>
      </c>
    </row>
    <row r="622" spans="3:10" ht="15" x14ac:dyDescent="0.3">
      <c r="C622" s="70" t="str">
        <f t="shared" si="168"/>
        <v>Email:   sales@accuzip.com</v>
      </c>
      <c r="D622" s="70"/>
      <c r="E622" s="70"/>
      <c r="F622" s="70"/>
      <c r="H622" s="22" t="s">
        <v>19</v>
      </c>
      <c r="I622" s="22" t="s">
        <v>20</v>
      </c>
      <c r="J622" s="22" t="str">
        <f t="shared" si="169"/>
        <v>Email:   sales@accuzip.com</v>
      </c>
    </row>
    <row r="623" spans="3:10" ht="15" x14ac:dyDescent="0.3">
      <c r="C623" s="70" t="str">
        <f t="shared" si="168"/>
        <v>Web:   www.accuzip.com</v>
      </c>
      <c r="D623" s="70"/>
      <c r="E623" s="70"/>
      <c r="F623" s="70"/>
      <c r="H623" s="22" t="s">
        <v>21</v>
      </c>
      <c r="I623" s="22" t="s">
        <v>22</v>
      </c>
      <c r="J623" s="22" t="str">
        <f t="shared" si="169"/>
        <v>Web:   www.accuzip.com</v>
      </c>
    </row>
    <row r="624" spans="3:10" x14ac:dyDescent="0.25">
      <c r="C624" s="1"/>
      <c r="D624" s="9"/>
      <c r="E624" s="9"/>
      <c r="F624" s="9"/>
    </row>
    <row r="625" spans="3:8" ht="16.8" x14ac:dyDescent="0.25">
      <c r="C625" s="68" t="s">
        <v>23</v>
      </c>
      <c r="D625" s="68"/>
      <c r="E625" s="68"/>
      <c r="F625" s="68"/>
    </row>
    <row r="626" spans="3:8" ht="15.6" x14ac:dyDescent="0.3">
      <c r="C626" s="1"/>
      <c r="D626" s="28" t="str">
        <f>H626</f>
        <v>Standard Mail</v>
      </c>
      <c r="E626" s="28" t="str">
        <f>H643</f>
        <v>First-Class</v>
      </c>
      <c r="F626" s="13" t="str">
        <f>H656</f>
        <v>Periodical</v>
      </c>
      <c r="H626" s="22" t="s">
        <v>24</v>
      </c>
    </row>
    <row r="627" spans="3:8" ht="15" x14ac:dyDescent="0.3">
      <c r="C627" s="1"/>
      <c r="D627" s="7" t="str">
        <f>H627</f>
        <v>✔Automation Flats</v>
      </c>
      <c r="E627" s="7" t="str">
        <f>+H644</f>
        <v>Automation Flat Trays on Pallets</v>
      </c>
      <c r="F627" s="7" t="str">
        <f>H657</f>
        <v>Automation Letters</v>
      </c>
      <c r="H627" s="22" t="s">
        <v>25</v>
      </c>
    </row>
    <row r="628" spans="3:8" ht="15" x14ac:dyDescent="0.3">
      <c r="C628" s="1"/>
      <c r="D628" s="7" t="str">
        <f t="shared" ref="D628:D642" si="170">H628</f>
        <v>✔Automation Letters</v>
      </c>
      <c r="E628" s="7" t="str">
        <f t="shared" ref="E628:E638" si="171">+H645</f>
        <v>✔Automation Flats - Bundle Based Option</v>
      </c>
      <c r="F628" s="7" t="str">
        <f t="shared" ref="F628:F639" si="172">H658</f>
        <v>Barcoded Machinable Flats</v>
      </c>
      <c r="H628" s="22" t="s">
        <v>26</v>
      </c>
    </row>
    <row r="629" spans="3:8" ht="15" x14ac:dyDescent="0.3">
      <c r="C629" s="1"/>
      <c r="D629" s="7" t="str">
        <f t="shared" si="170"/>
        <v>✔Co-Sacked Flats</v>
      </c>
      <c r="E629" s="7" t="str">
        <f t="shared" si="171"/>
        <v>✔Automation Flats - Tray Based Option</v>
      </c>
      <c r="F629" s="7" t="str">
        <f t="shared" si="172"/>
        <v>Carrier Route Flats</v>
      </c>
      <c r="H629" s="22" t="s">
        <v>341</v>
      </c>
    </row>
    <row r="630" spans="3:8" ht="15" x14ac:dyDescent="0.3">
      <c r="C630" s="1"/>
      <c r="D630" s="7" t="str">
        <f t="shared" si="170"/>
        <v>✔ECR Flats</v>
      </c>
      <c r="E630" s="7" t="str">
        <f t="shared" si="171"/>
        <v>✔Automation Letters</v>
      </c>
      <c r="F630" s="7" t="str">
        <f t="shared" si="172"/>
        <v>Carrier Route Letters</v>
      </c>
      <c r="H630" s="22" t="s">
        <v>27</v>
      </c>
    </row>
    <row r="631" spans="3:8" ht="15" x14ac:dyDescent="0.3">
      <c r="C631" s="1"/>
      <c r="D631" s="7" t="str">
        <f t="shared" si="170"/>
        <v>✔ECR Letters &lt;= 3.0 Ounces</v>
      </c>
      <c r="E631" s="7" t="str">
        <f t="shared" si="171"/>
        <v>✔Automation Letters - Trays on Pallets</v>
      </c>
      <c r="F631" s="7" t="str">
        <f t="shared" si="172"/>
        <v>Machinable Flat Bundles on Pallets</v>
      </c>
      <c r="H631" s="22" t="s">
        <v>28</v>
      </c>
    </row>
    <row r="632" spans="3:8" ht="15" x14ac:dyDescent="0.3">
      <c r="C632" s="1"/>
      <c r="D632" s="7" t="str">
        <f t="shared" si="170"/>
        <v>✔ECR Letters &gt; 3.0 Ounces</v>
      </c>
      <c r="E632" s="7" t="str">
        <f t="shared" si="171"/>
        <v>✔Co-Trayed Flats</v>
      </c>
      <c r="F632" s="7" t="str">
        <f t="shared" si="172"/>
        <v>Machinable Flats Co-Sacked Preparation</v>
      </c>
      <c r="H632" s="22" t="s">
        <v>29</v>
      </c>
    </row>
    <row r="633" spans="3:8" ht="15" x14ac:dyDescent="0.3">
      <c r="C633" s="1"/>
      <c r="D633" s="7" t="str">
        <f t="shared" si="170"/>
        <v>Flat Bundles on Pallets</v>
      </c>
      <c r="E633" s="7" t="str">
        <f t="shared" si="171"/>
        <v>Machinable Letter Trays on Pallets</v>
      </c>
      <c r="F633" s="7" t="str">
        <f t="shared" si="172"/>
        <v>Merged Bundles on Pallets</v>
      </c>
      <c r="H633" s="22" t="s">
        <v>136</v>
      </c>
    </row>
    <row r="634" spans="3:8" ht="15" x14ac:dyDescent="0.3">
      <c r="C634" s="1"/>
      <c r="D634" s="7" t="str">
        <f t="shared" si="170"/>
        <v>✔Irregular Parcels</v>
      </c>
      <c r="E634" s="7" t="str">
        <f t="shared" si="171"/>
        <v>✔Machinable Letters</v>
      </c>
      <c r="F634" s="7" t="str">
        <f t="shared" si="172"/>
        <v>Merged Flats in Sacks</v>
      </c>
      <c r="H634" s="22" t="s">
        <v>31</v>
      </c>
    </row>
    <row r="635" spans="3:8" ht="15" x14ac:dyDescent="0.3">
      <c r="C635" s="1"/>
      <c r="D635" s="7" t="str">
        <f t="shared" si="170"/>
        <v>✔Machinable Letters</v>
      </c>
      <c r="E635" s="7" t="str">
        <f t="shared" si="171"/>
        <v>Non-Automation Flat Trays on Pallets</v>
      </c>
      <c r="F635" s="7" t="str">
        <f t="shared" si="172"/>
        <v>Merged Pallets-5% Threshold</v>
      </c>
      <c r="H635" s="22" t="s">
        <v>32</v>
      </c>
    </row>
    <row r="636" spans="3:8" ht="15" x14ac:dyDescent="0.3">
      <c r="C636" s="1"/>
      <c r="D636" s="7" t="str">
        <f t="shared" si="170"/>
        <v>✔Machinable Parcels</v>
      </c>
      <c r="E636" s="7" t="str">
        <f t="shared" si="171"/>
        <v>✔Non-Automation Flats</v>
      </c>
      <c r="F636" s="7" t="str">
        <f t="shared" si="172"/>
        <v>Merged Pallets-5% Threshold &amp; City State</v>
      </c>
      <c r="H636" s="22" t="s">
        <v>33</v>
      </c>
    </row>
    <row r="637" spans="3:8" ht="15" x14ac:dyDescent="0.3">
      <c r="C637" s="1"/>
      <c r="D637" s="7" t="str">
        <f t="shared" si="170"/>
        <v>✔Merged Flat Bundles in Sacks</v>
      </c>
      <c r="E637" s="7" t="str">
        <f t="shared" si="171"/>
        <v>Non-Machinable Letter Trays on Pallets</v>
      </c>
      <c r="F637" s="7" t="str">
        <f t="shared" si="172"/>
        <v>Non-Automation Letters</v>
      </c>
      <c r="H637" s="22" t="s">
        <v>34</v>
      </c>
    </row>
    <row r="638" spans="3:8" ht="15" x14ac:dyDescent="0.3">
      <c r="C638" s="1"/>
      <c r="D638" s="7" t="str">
        <f t="shared" si="170"/>
        <v>Merged Flat Bundles on Pallets</v>
      </c>
      <c r="E638" s="7" t="str">
        <f t="shared" si="171"/>
        <v>✔Nonmachinable Letters</v>
      </c>
      <c r="F638" s="7" t="str">
        <f t="shared" si="172"/>
        <v>Non-Barcoded Machinable Flats</v>
      </c>
      <c r="H638" s="22" t="s">
        <v>137</v>
      </c>
    </row>
    <row r="639" spans="3:8" ht="15" x14ac:dyDescent="0.3">
      <c r="C639" s="1"/>
      <c r="D639" s="7" t="str">
        <f t="shared" si="170"/>
        <v>Merged Pallets-5% Threshold</v>
      </c>
      <c r="E639" s="7"/>
      <c r="F639" s="7" t="str">
        <f t="shared" si="172"/>
        <v>Non-Machinable Flat Bundles on Pallets</v>
      </c>
      <c r="H639" s="22" t="s">
        <v>138</v>
      </c>
    </row>
    <row r="640" spans="3:8" ht="15" x14ac:dyDescent="0.3">
      <c r="C640" s="1"/>
      <c r="D640" s="7" t="str">
        <f t="shared" si="170"/>
        <v>Merged Pallets-5% Threshold &amp; City State</v>
      </c>
      <c r="E640" s="7"/>
      <c r="F640" s="7"/>
      <c r="H640" s="22" t="s">
        <v>139</v>
      </c>
    </row>
    <row r="641" spans="3:22" ht="15" x14ac:dyDescent="0.3">
      <c r="C641" s="1"/>
      <c r="D641" s="7" t="str">
        <f t="shared" si="170"/>
        <v>✔Non-Automation Flats</v>
      </c>
      <c r="E641" s="7"/>
      <c r="F641" s="7"/>
      <c r="H641" s="22" t="s">
        <v>38</v>
      </c>
    </row>
    <row r="642" spans="3:22" ht="15" x14ac:dyDescent="0.3">
      <c r="C642" s="1"/>
      <c r="D642" s="7" t="str">
        <f t="shared" si="170"/>
        <v>✔Nonmachinable Letters</v>
      </c>
      <c r="E642" s="29"/>
      <c r="F642" s="7"/>
      <c r="H642" s="22" t="s">
        <v>39</v>
      </c>
    </row>
    <row r="643" spans="3:22" ht="16.8" x14ac:dyDescent="0.3">
      <c r="C643" s="68" t="s">
        <v>40</v>
      </c>
      <c r="D643" s="68"/>
      <c r="E643" s="68"/>
      <c r="F643" s="68"/>
      <c r="H643" s="23" t="s">
        <v>41</v>
      </c>
    </row>
    <row r="644" spans="3:22" ht="15.6" x14ac:dyDescent="0.3">
      <c r="C644" s="1"/>
      <c r="D644" s="28" t="s">
        <v>42</v>
      </c>
      <c r="E644" s="30"/>
      <c r="F644" s="7"/>
      <c r="H644" s="22" t="s">
        <v>140</v>
      </c>
      <c r="I644" s="22" t="s">
        <v>42</v>
      </c>
    </row>
    <row r="645" spans="3:22" ht="15" x14ac:dyDescent="0.3">
      <c r="C645" s="1"/>
      <c r="D645" s="7" t="str">
        <f>I645</f>
        <v>✔Additional User Documentation (Any)</v>
      </c>
      <c r="E645" s="7" t="str">
        <f t="shared" ref="E645:F647" si="173">J645</f>
        <v>✔Co-Bundling</v>
      </c>
      <c r="F645" s="7" t="str">
        <f t="shared" si="173"/>
        <v>✔Optional Endorsement Lines (OELs)</v>
      </c>
      <c r="H645" s="22" t="s">
        <v>44</v>
      </c>
      <c r="I645" s="23" t="s">
        <v>45</v>
      </c>
      <c r="J645" s="23" t="s">
        <v>46</v>
      </c>
      <c r="K645" s="23" t="s">
        <v>47</v>
      </c>
      <c r="L645" s="23" t="s">
        <v>48</v>
      </c>
      <c r="M645" s="23" t="s">
        <v>49</v>
      </c>
      <c r="N645" s="23" t="s">
        <v>51</v>
      </c>
      <c r="O645" s="23" t="s">
        <v>52</v>
      </c>
      <c r="P645" s="23" t="s">
        <v>53</v>
      </c>
      <c r="Q645" s="23" t="s">
        <v>54</v>
      </c>
      <c r="R645" s="23" t="s">
        <v>55</v>
      </c>
    </row>
    <row r="646" spans="3:22" ht="15" x14ac:dyDescent="0.3">
      <c r="C646" s="1"/>
      <c r="D646" s="7" t="str">
        <f t="shared" ref="D646:D648" si="174">I646</f>
        <v>✔Job Setup/Parameter Report</v>
      </c>
      <c r="E646" s="7" t="str">
        <f t="shared" si="173"/>
        <v>✔USPS Qualification Report</v>
      </c>
      <c r="F646" s="7" t="str">
        <f t="shared" si="173"/>
        <v>✔Origin 3-digit Trays/Sacks</v>
      </c>
      <c r="H646" s="22" t="s">
        <v>56</v>
      </c>
      <c r="I646" s="22" t="str">
        <f>L645</f>
        <v>✔Job Setup/Parameter Report</v>
      </c>
      <c r="J646" s="22" t="str">
        <f t="shared" ref="J646:K646" si="175">M645</f>
        <v>✔USPS Qualification Report</v>
      </c>
      <c r="K646" s="22" t="str">
        <f t="shared" si="175"/>
        <v>✔Origin 3-digit Trays/Sacks</v>
      </c>
    </row>
    <row r="647" spans="3:22" ht="15" x14ac:dyDescent="0.3">
      <c r="C647" s="1"/>
      <c r="D647" s="7" t="str">
        <f t="shared" si="174"/>
        <v>✔Origin SCF Sacks</v>
      </c>
      <c r="E647" s="7" t="str">
        <f t="shared" si="173"/>
        <v>✔IM Barcoded Tray Labels</v>
      </c>
      <c r="F647" s="7" t="str">
        <f t="shared" si="173"/>
        <v>✔Origin AADC Trays</v>
      </c>
      <c r="H647" s="22" t="s">
        <v>26</v>
      </c>
      <c r="I647" s="22" t="str">
        <f>O645</f>
        <v>✔Origin SCF Sacks</v>
      </c>
      <c r="J647" s="22" t="str">
        <f t="shared" ref="J647:K647" si="176">P645</f>
        <v>✔IM Barcoded Tray Labels</v>
      </c>
      <c r="K647" s="22" t="str">
        <f t="shared" si="176"/>
        <v>✔Origin AADC Trays</v>
      </c>
    </row>
    <row r="648" spans="3:22" ht="15" x14ac:dyDescent="0.3">
      <c r="C648" s="1"/>
      <c r="D648" s="7" t="str">
        <f t="shared" si="174"/>
        <v>✔FSS Preparation</v>
      </c>
      <c r="E648" s="7"/>
      <c r="F648" s="7"/>
      <c r="H648" s="22" t="s">
        <v>57</v>
      </c>
      <c r="I648" s="22" t="str">
        <f>R645</f>
        <v>✔FSS Preparation</v>
      </c>
      <c r="J648" s="22">
        <f t="shared" ref="J648:K648" si="177">S645</f>
        <v>0</v>
      </c>
      <c r="K648" s="22">
        <f t="shared" si="177"/>
        <v>0</v>
      </c>
    </row>
    <row r="649" spans="3:22" ht="14.4" x14ac:dyDescent="0.3">
      <c r="C649" s="1"/>
      <c r="D649" s="9"/>
      <c r="E649" s="9"/>
      <c r="F649" s="9"/>
      <c r="H649" s="22" t="s">
        <v>344</v>
      </c>
    </row>
    <row r="650" spans="3:22" ht="15.6" x14ac:dyDescent="0.3">
      <c r="C650" s="1"/>
      <c r="D650" s="13" t="s">
        <v>58</v>
      </c>
      <c r="E650" s="7"/>
      <c r="F650" s="7"/>
      <c r="H650" s="22" t="s">
        <v>142</v>
      </c>
      <c r="I650" s="22" t="s">
        <v>58</v>
      </c>
    </row>
    <row r="651" spans="3:22" ht="15" x14ac:dyDescent="0.3">
      <c r="C651" s="1"/>
      <c r="D651" s="7" t="str">
        <f>+I651</f>
        <v>✔CRD Trays</v>
      </c>
      <c r="E651" s="7" t="str">
        <f t="shared" ref="E651:F655" si="178">+J651</f>
        <v>✔CR5 Trays</v>
      </c>
      <c r="F651" s="7" t="str">
        <f t="shared" si="178"/>
        <v>✔CR3 Trays</v>
      </c>
      <c r="H651" s="22" t="s">
        <v>32</v>
      </c>
      <c r="I651" s="23" t="s">
        <v>60</v>
      </c>
      <c r="J651" s="23" t="s">
        <v>61</v>
      </c>
      <c r="K651" s="23" t="s">
        <v>62</v>
      </c>
      <c r="L651" s="23" t="s">
        <v>63</v>
      </c>
      <c r="M651" s="23" t="s">
        <v>64</v>
      </c>
      <c r="N651" s="23" t="s">
        <v>65</v>
      </c>
      <c r="O651" s="23" t="s">
        <v>66</v>
      </c>
      <c r="P651" s="23" t="s">
        <v>67</v>
      </c>
      <c r="Q651" s="23" t="s">
        <v>68</v>
      </c>
      <c r="R651" s="23" t="s">
        <v>69</v>
      </c>
      <c r="S651" s="23" t="s">
        <v>70</v>
      </c>
      <c r="T651" s="23" t="s">
        <v>71</v>
      </c>
      <c r="U651" s="23" t="s">
        <v>72</v>
      </c>
      <c r="V651" s="23" t="s">
        <v>73</v>
      </c>
    </row>
    <row r="652" spans="3:22" ht="15" x14ac:dyDescent="0.3">
      <c r="C652" s="1"/>
      <c r="D652" s="7" t="str">
        <f t="shared" ref="D652:D655" si="179">+I652</f>
        <v>✔CRD Sacks</v>
      </c>
      <c r="E652" s="7" t="str">
        <f t="shared" si="178"/>
        <v>✔CR5S Sacks</v>
      </c>
      <c r="F652" s="7" t="str">
        <f t="shared" si="178"/>
        <v>✔CR5 Sacks</v>
      </c>
      <c r="H652" s="22" t="s">
        <v>143</v>
      </c>
      <c r="I652" s="22" t="str">
        <f>L651</f>
        <v>✔CRD Sacks</v>
      </c>
      <c r="J652" s="22" t="str">
        <f t="shared" ref="J652:K652" si="180">M651</f>
        <v>✔CR5S Sacks</v>
      </c>
      <c r="K652" s="22" t="str">
        <f t="shared" si="180"/>
        <v>✔CR5 Sacks</v>
      </c>
    </row>
    <row r="653" spans="3:22" ht="15" x14ac:dyDescent="0.3">
      <c r="C653" s="1"/>
      <c r="D653" s="7" t="str">
        <f t="shared" si="179"/>
        <v>✔CR3 Sacks</v>
      </c>
      <c r="E653" s="7" t="str">
        <f t="shared" si="178"/>
        <v>✔High Density (HD) Price</v>
      </c>
      <c r="F653" s="7" t="str">
        <f t="shared" si="178"/>
        <v>✔Saturation Price (75%Total)</v>
      </c>
      <c r="H653" s="22" t="s">
        <v>38</v>
      </c>
      <c r="I653" s="22" t="str">
        <f>O651</f>
        <v>✔CR3 Sacks</v>
      </c>
      <c r="J653" s="22" t="str">
        <f t="shared" ref="J653:K653" si="181">P651</f>
        <v>✔High Density (HD) Price</v>
      </c>
      <c r="K653" s="22" t="str">
        <f t="shared" si="181"/>
        <v>✔Saturation Price (75%Total)</v>
      </c>
    </row>
    <row r="654" spans="3:22" ht="15" x14ac:dyDescent="0.3">
      <c r="C654" s="1"/>
      <c r="D654" s="7" t="str">
        <f t="shared" si="179"/>
        <v>✔Saturation Price (90%Res)</v>
      </c>
      <c r="E654" s="7" t="str">
        <f t="shared" si="178"/>
        <v>✔eLOT Sequencing</v>
      </c>
      <c r="F654" s="7" t="str">
        <f t="shared" si="178"/>
        <v>✔Walk Sequencing</v>
      </c>
      <c r="H654" s="22" t="s">
        <v>144</v>
      </c>
      <c r="I654" s="22" t="str">
        <f>R651</f>
        <v>✔Saturation Price (90%Res)</v>
      </c>
      <c r="J654" s="22" t="str">
        <f t="shared" ref="J654:K654" si="182">S651</f>
        <v>✔eLOT Sequencing</v>
      </c>
      <c r="K654" s="22" t="str">
        <f t="shared" si="182"/>
        <v>✔Walk Sequencing</v>
      </c>
    </row>
    <row r="655" spans="3:22" ht="15" x14ac:dyDescent="0.3">
      <c r="C655" s="1"/>
      <c r="D655" s="7" t="str">
        <f t="shared" si="179"/>
        <v>✔Multi-Box Section Bundles</v>
      </c>
      <c r="E655" s="7" t="str">
        <f t="shared" si="178"/>
        <v>✔High Density Plus (HDP) Price</v>
      </c>
      <c r="F655" s="7"/>
      <c r="H655" s="22" t="s">
        <v>39</v>
      </c>
      <c r="I655" s="22" t="str">
        <f>U651</f>
        <v>✔Multi-Box Section Bundles</v>
      </c>
      <c r="J655" s="22" t="str">
        <f t="shared" ref="J655:K655" si="183">V651</f>
        <v>✔High Density Plus (HDP) Price</v>
      </c>
      <c r="K655" s="22">
        <f t="shared" si="183"/>
        <v>0</v>
      </c>
    </row>
    <row r="656" spans="3:22" ht="15" x14ac:dyDescent="0.3">
      <c r="C656" s="1"/>
      <c r="D656" s="7"/>
      <c r="E656" s="7"/>
      <c r="F656" s="7"/>
      <c r="H656" s="22" t="s">
        <v>76</v>
      </c>
    </row>
    <row r="657" spans="3:16" ht="15.6" x14ac:dyDescent="0.3">
      <c r="C657" s="1"/>
      <c r="D657" s="13" t="s">
        <v>104</v>
      </c>
      <c r="E657" s="7"/>
      <c r="F657" s="7"/>
      <c r="H657" s="22" t="s">
        <v>145</v>
      </c>
      <c r="I657" s="22" t="s">
        <v>104</v>
      </c>
    </row>
    <row r="658" spans="3:16" ht="15" x14ac:dyDescent="0.3">
      <c r="C658" s="1"/>
      <c r="D658" s="7" t="str">
        <f>I658</f>
        <v>✔5-digit Scheme Bundles (L007)</v>
      </c>
      <c r="E658" s="7" t="str">
        <f t="shared" ref="E658:F658" si="184">J658</f>
        <v>✔3-digit Scheme Bundles (L008)</v>
      </c>
      <c r="F658" s="7" t="str">
        <f t="shared" si="184"/>
        <v>✔5-digit Scheme Sacks</v>
      </c>
      <c r="H658" s="22" t="s">
        <v>146</v>
      </c>
      <c r="I658" s="23" t="s">
        <v>107</v>
      </c>
      <c r="J658" s="23" t="s">
        <v>108</v>
      </c>
      <c r="K658" s="23" t="s">
        <v>109</v>
      </c>
    </row>
    <row r="659" spans="3:16" ht="15" x14ac:dyDescent="0.3">
      <c r="C659" s="1"/>
      <c r="D659" s="7"/>
      <c r="E659" s="7"/>
      <c r="F659" s="7"/>
      <c r="H659" s="22" t="s">
        <v>147</v>
      </c>
    </row>
    <row r="660" spans="3:16" ht="15.6" x14ac:dyDescent="0.3">
      <c r="C660" s="1"/>
      <c r="D660" s="13" t="s">
        <v>110</v>
      </c>
      <c r="E660" s="7"/>
      <c r="F660" s="7"/>
      <c r="H660" s="22" t="s">
        <v>148</v>
      </c>
      <c r="I660" s="22" t="s">
        <v>110</v>
      </c>
    </row>
    <row r="661" spans="3:16" ht="15" x14ac:dyDescent="0.3">
      <c r="C661" s="1"/>
      <c r="D661" s="7" t="str">
        <f>I661</f>
        <v>✔No Overflow Trays</v>
      </c>
      <c r="E661" s="7" t="str">
        <f t="shared" ref="E661:F662" si="185">J661</f>
        <v>✔Reduced Overflow</v>
      </c>
      <c r="F661" s="7" t="str">
        <f t="shared" si="185"/>
        <v>✔5-digit\Scheme Trays</v>
      </c>
      <c r="H661" s="22" t="s">
        <v>149</v>
      </c>
      <c r="I661" s="23" t="s">
        <v>112</v>
      </c>
      <c r="J661" s="23" t="s">
        <v>113</v>
      </c>
      <c r="K661" s="23" t="s">
        <v>114</v>
      </c>
      <c r="L661" s="23" t="s">
        <v>115</v>
      </c>
      <c r="M661" s="23" t="s">
        <v>116</v>
      </c>
    </row>
    <row r="662" spans="3:16" ht="15" x14ac:dyDescent="0.3">
      <c r="C662" s="1"/>
      <c r="D662" s="7" t="str">
        <f>I662</f>
        <v>✔3-digit\Scheme Trays</v>
      </c>
      <c r="E662" s="7" t="str">
        <f t="shared" si="185"/>
        <v>✔AADC Trays</v>
      </c>
      <c r="F662" s="7"/>
      <c r="H662" s="22" t="s">
        <v>346</v>
      </c>
      <c r="I662" s="22" t="str">
        <f>L661</f>
        <v>✔3-digit\Scheme Trays</v>
      </c>
      <c r="J662" s="22" t="str">
        <f t="shared" ref="J662:K662" si="186">M661</f>
        <v>✔AADC Trays</v>
      </c>
      <c r="K662" s="22">
        <f t="shared" si="186"/>
        <v>0</v>
      </c>
    </row>
    <row r="663" spans="3:16" ht="15" x14ac:dyDescent="0.3">
      <c r="C663" s="16"/>
      <c r="D663" s="7"/>
      <c r="E663" s="7"/>
      <c r="F663" s="7"/>
      <c r="H663" s="22" t="s">
        <v>150</v>
      </c>
    </row>
    <row r="664" spans="3:16" ht="15.6" x14ac:dyDescent="0.3">
      <c r="C664" s="1"/>
      <c r="D664" s="13" t="s">
        <v>119</v>
      </c>
      <c r="E664" s="7"/>
      <c r="F664" s="7"/>
      <c r="H664" s="22" t="s">
        <v>151</v>
      </c>
      <c r="I664" s="22" t="s">
        <v>119</v>
      </c>
    </row>
    <row r="665" spans="3:16" ht="15" x14ac:dyDescent="0.3">
      <c r="C665" s="1"/>
      <c r="D665" s="7" t="str">
        <f>I665</f>
        <v>✔PS Form 3600-EZ</v>
      </c>
      <c r="E665" s="7" t="str">
        <f t="shared" ref="E665:F667" si="187">J665</f>
        <v>✔PS Form 3600-FCM</v>
      </c>
      <c r="F665" s="7" t="str">
        <f t="shared" si="187"/>
        <v>✔PS Form 3602-EZ</v>
      </c>
      <c r="H665" s="22" t="s">
        <v>138</v>
      </c>
      <c r="I665" s="23" t="s">
        <v>122</v>
      </c>
      <c r="J665" s="23" t="s">
        <v>123</v>
      </c>
      <c r="K665" s="23" t="s">
        <v>126</v>
      </c>
      <c r="L665" s="23" t="s">
        <v>127</v>
      </c>
      <c r="M665" s="23" t="s">
        <v>128</v>
      </c>
      <c r="N665" s="23" t="s">
        <v>130</v>
      </c>
      <c r="O665" s="23" t="s">
        <v>131</v>
      </c>
      <c r="P665" s="23" t="s">
        <v>132</v>
      </c>
    </row>
    <row r="666" spans="3:16" ht="15" x14ac:dyDescent="0.3">
      <c r="C666" s="1"/>
      <c r="D666" s="7" t="str">
        <f t="shared" ref="D666:D667" si="188">I666</f>
        <v>✔PS Form 3602-N</v>
      </c>
      <c r="E666" s="7" t="str">
        <f t="shared" si="187"/>
        <v>✔PS Form 3602-NZ</v>
      </c>
      <c r="F666" s="7" t="str">
        <f t="shared" si="187"/>
        <v>✔PS Form 3605-R</v>
      </c>
      <c r="H666" s="22" t="s">
        <v>139</v>
      </c>
      <c r="I666" s="22" t="str">
        <f>L665</f>
        <v>✔PS Form 3602-N</v>
      </c>
      <c r="J666" s="22" t="str">
        <f t="shared" ref="J666:K666" si="189">M665</f>
        <v>✔PS Form 3602-NZ</v>
      </c>
      <c r="K666" s="22" t="str">
        <f t="shared" si="189"/>
        <v>✔PS Form 3605-R</v>
      </c>
    </row>
    <row r="667" spans="3:16" ht="15" x14ac:dyDescent="0.3">
      <c r="C667" s="1"/>
      <c r="D667" s="7" t="str">
        <f t="shared" si="188"/>
        <v>✔PS Form 8125</v>
      </c>
      <c r="E667" s="7" t="str">
        <f t="shared" si="187"/>
        <v>✔PS Form 3602-R</v>
      </c>
      <c r="F667" s="7"/>
      <c r="H667" s="22" t="s">
        <v>152</v>
      </c>
      <c r="I667" s="22" t="str">
        <f>O665</f>
        <v>✔PS Form 8125</v>
      </c>
      <c r="J667" s="22" t="str">
        <f t="shared" ref="J667:K667" si="190">P665</f>
        <v>✔PS Form 3602-R</v>
      </c>
      <c r="K667" s="22">
        <f t="shared" si="190"/>
        <v>0</v>
      </c>
    </row>
    <row r="668" spans="3:16" ht="15" x14ac:dyDescent="0.3">
      <c r="C668" s="1"/>
      <c r="D668" s="7"/>
      <c r="E668" s="7"/>
      <c r="F668" s="7"/>
      <c r="H668" s="22" t="s">
        <v>153</v>
      </c>
      <c r="I668" s="22">
        <f>R665</f>
        <v>0</v>
      </c>
      <c r="J668" s="22">
        <f>S665</f>
        <v>0</v>
      </c>
      <c r="K668" s="22">
        <f>T665</f>
        <v>0</v>
      </c>
    </row>
    <row r="669" spans="3:16" ht="15" x14ac:dyDescent="0.3">
      <c r="C669" s="26"/>
      <c r="D669" s="27"/>
      <c r="E669" s="27"/>
      <c r="F669" s="27"/>
      <c r="H669" s="22" t="s">
        <v>154</v>
      </c>
    </row>
    <row r="670" spans="3:16" ht="15.75" customHeight="1" x14ac:dyDescent="0.3">
      <c r="C670" s="1"/>
      <c r="D670" s="13" t="s">
        <v>111</v>
      </c>
      <c r="E670" s="17" t="s">
        <v>133</v>
      </c>
      <c r="F670" s="6" t="str">
        <f>H674</f>
        <v>$101 - $500</v>
      </c>
      <c r="H670" s="22" t="s">
        <v>40</v>
      </c>
    </row>
    <row r="671" spans="3:16" ht="15.75" customHeight="1" x14ac:dyDescent="0.3">
      <c r="C671" s="1"/>
      <c r="D671" s="71" t="str">
        <f>H673</f>
        <v>PC: ** 32-BIT WINDOWS, 64-BIT WINDOWS, WINDOWS 2003 SERVER, WINDOWS XP, Windows Server 2008, Windows Server 2012, Windows Server 2013</v>
      </c>
      <c r="E671" s="71"/>
      <c r="F671" s="71"/>
      <c r="H671" s="22"/>
    </row>
    <row r="672" spans="3:16" ht="15" customHeight="1" x14ac:dyDescent="0.3">
      <c r="C672" s="1"/>
      <c r="D672" s="71"/>
      <c r="E672" s="71"/>
      <c r="F672" s="71"/>
      <c r="H672" s="22" t="s">
        <v>111</v>
      </c>
    </row>
    <row r="673" spans="3:8" ht="15.6" x14ac:dyDescent="0.3">
      <c r="C673" s="1"/>
      <c r="D673" s="7" t="s">
        <v>120</v>
      </c>
      <c r="E673" s="17" t="s">
        <v>134</v>
      </c>
      <c r="F673" s="18">
        <f>$I$2</f>
        <v>45678</v>
      </c>
      <c r="H673" s="22" t="s">
        <v>159</v>
      </c>
    </row>
    <row r="674" spans="3:8" ht="15" x14ac:dyDescent="0.3">
      <c r="C674" s="16"/>
      <c r="D674" s="7"/>
      <c r="E674" s="7"/>
      <c r="F674" s="7"/>
      <c r="H674" s="22" t="s">
        <v>163</v>
      </c>
    </row>
    <row r="675" spans="3:8" ht="15.6" x14ac:dyDescent="0.3">
      <c r="C675" s="1"/>
      <c r="D675" s="13"/>
      <c r="E675" s="7"/>
      <c r="F675" s="7"/>
      <c r="H675" s="22" t="s">
        <v>120</v>
      </c>
    </row>
    <row r="676" spans="3:8" ht="15" x14ac:dyDescent="0.25">
      <c r="C676" s="1"/>
      <c r="D676" s="7"/>
      <c r="E676" s="7"/>
      <c r="F676" s="7"/>
      <c r="H676" s="25">
        <v>43585</v>
      </c>
    </row>
    <row r="677" spans="3:8" ht="15" customHeight="1" x14ac:dyDescent="0.25">
      <c r="C677" s="1"/>
      <c r="D677" s="7"/>
      <c r="E677" s="7"/>
      <c r="F677" s="7"/>
    </row>
    <row r="678" spans="3:8" ht="15" customHeight="1" x14ac:dyDescent="0.25">
      <c r="C678" s="1"/>
      <c r="D678" s="7"/>
      <c r="E678" s="7"/>
      <c r="F678" s="7"/>
    </row>
    <row r="679" spans="3:8" ht="15" x14ac:dyDescent="0.25">
      <c r="C679" s="1"/>
      <c r="D679" s="7"/>
      <c r="E679" s="7"/>
      <c r="F679" s="7"/>
    </row>
    <row r="680" spans="3:8" ht="15" x14ac:dyDescent="0.25">
      <c r="C680" s="16"/>
      <c r="D680" s="7"/>
      <c r="E680" s="7"/>
      <c r="F680" s="7"/>
    </row>
    <row r="681" spans="3:8" ht="15.6" x14ac:dyDescent="0.25">
      <c r="C681" s="1"/>
      <c r="D681" s="13"/>
      <c r="E681" s="17"/>
      <c r="F681" s="6"/>
    </row>
    <row r="682" spans="3:8" ht="15" customHeight="1" x14ac:dyDescent="0.25">
      <c r="C682" s="1"/>
      <c r="D682" s="71"/>
      <c r="E682" s="71"/>
      <c r="F682" s="71"/>
    </row>
    <row r="683" spans="3:8" ht="15" customHeight="1" x14ac:dyDescent="0.25">
      <c r="C683" s="1"/>
      <c r="D683" s="71"/>
      <c r="E683" s="71"/>
      <c r="F683" s="71"/>
    </row>
    <row r="684" spans="3:8" ht="15.6" x14ac:dyDescent="0.25">
      <c r="C684" s="1"/>
      <c r="D684" s="7"/>
      <c r="E684" s="17"/>
      <c r="F684" s="18"/>
    </row>
    <row r="685" spans="3:8" ht="15" x14ac:dyDescent="0.25">
      <c r="C685" s="1"/>
      <c r="D685" s="7"/>
      <c r="E685" s="19"/>
      <c r="F685" s="20"/>
      <c r="G685">
        <f>539-464+1</f>
        <v>76</v>
      </c>
    </row>
    <row r="686" spans="3:8" x14ac:dyDescent="0.25">
      <c r="C686" s="1"/>
      <c r="D686" s="1"/>
      <c r="E686" s="1"/>
      <c r="F686" s="1"/>
    </row>
    <row r="687" spans="3:8" ht="16.8" x14ac:dyDescent="0.25">
      <c r="C687" s="72" t="s">
        <v>3</v>
      </c>
      <c r="D687" s="72"/>
      <c r="E687" s="72"/>
      <c r="F687" s="72"/>
    </row>
    <row r="688" spans="3:8" ht="16.8" x14ac:dyDescent="0.25">
      <c r="C688" s="73" t="s">
        <v>4</v>
      </c>
      <c r="D688" s="73"/>
      <c r="E688" s="73"/>
      <c r="F688" s="73"/>
    </row>
    <row r="689" spans="3:10" x14ac:dyDescent="0.25">
      <c r="C689" s="1"/>
      <c r="D689" s="9"/>
      <c r="E689" s="9"/>
      <c r="F689" s="9"/>
    </row>
    <row r="690" spans="3:10" ht="15.6" x14ac:dyDescent="0.3">
      <c r="C690" s="69" t="str">
        <f t="shared" ref="C690:C699" si="191">+J690</f>
        <v>Company Name:   ACCUZIP INC.</v>
      </c>
      <c r="D690" s="69"/>
      <c r="E690" s="69"/>
      <c r="F690" s="69"/>
      <c r="H690" s="22" t="s">
        <v>5</v>
      </c>
      <c r="I690" s="22" t="s">
        <v>6</v>
      </c>
      <c r="J690" s="22" t="str">
        <f t="shared" ref="J690:J699" si="192">CONCATENATE(H690,I690)</f>
        <v>Company Name:   ACCUZIP INC.</v>
      </c>
    </row>
    <row r="691" spans="3:10" ht="15.6" x14ac:dyDescent="0.3">
      <c r="C691" s="69" t="str">
        <f t="shared" si="191"/>
        <v>Product Name:   ACCUZIP6 PROFESSIONAL</v>
      </c>
      <c r="D691" s="69"/>
      <c r="E691" s="69"/>
      <c r="F691" s="69"/>
      <c r="H691" s="22" t="s">
        <v>7</v>
      </c>
      <c r="I691" s="22" t="s">
        <v>164</v>
      </c>
      <c r="J691" s="22" t="str">
        <f t="shared" si="192"/>
        <v>Product Name:   ACCUZIP6 PROFESSIONAL</v>
      </c>
    </row>
    <row r="692" spans="3:10" ht="15.6" x14ac:dyDescent="0.3">
      <c r="C692" s="69" t="str">
        <f t="shared" si="191"/>
        <v>Product Version:   5.11</v>
      </c>
      <c r="D692" s="69"/>
      <c r="E692" s="69"/>
      <c r="F692" s="69"/>
      <c r="H692" s="22" t="s">
        <v>9</v>
      </c>
      <c r="I692" s="22">
        <v>5.1100000000000003</v>
      </c>
      <c r="J692" s="22" t="str">
        <f t="shared" si="192"/>
        <v>Product Version:   5.11</v>
      </c>
    </row>
    <row r="693" spans="3:10" ht="15" x14ac:dyDescent="0.3">
      <c r="C693" s="70" t="str">
        <f t="shared" si="191"/>
        <v>Sales Contact:   Sales</v>
      </c>
      <c r="D693" s="70"/>
      <c r="E693" s="70"/>
      <c r="F693" s="70"/>
      <c r="H693" s="22" t="s">
        <v>10</v>
      </c>
      <c r="I693" s="22" t="s">
        <v>11</v>
      </c>
      <c r="J693" s="22" t="str">
        <f t="shared" si="192"/>
        <v>Sales Contact:   Sales</v>
      </c>
    </row>
    <row r="694" spans="3:10" ht="15" x14ac:dyDescent="0.3">
      <c r="C694" s="70" t="str">
        <f t="shared" si="191"/>
        <v>Address:   3216 El Camino Real</v>
      </c>
      <c r="D694" s="70"/>
      <c r="E694" s="70"/>
      <c r="F694" s="70"/>
      <c r="H694" s="22" t="s">
        <v>12</v>
      </c>
      <c r="I694" s="22" t="s">
        <v>13</v>
      </c>
      <c r="J694" s="22" t="str">
        <f t="shared" si="192"/>
        <v>Address:   3216 El Camino Real</v>
      </c>
    </row>
    <row r="695" spans="3:10" ht="15" x14ac:dyDescent="0.3">
      <c r="C695" s="70" t="str">
        <f t="shared" si="191"/>
        <v>City State Zip:   Atascadero CA  93422-2500</v>
      </c>
      <c r="D695" s="70"/>
      <c r="E695" s="70"/>
      <c r="F695" s="70"/>
      <c r="H695" s="22" t="s">
        <v>14</v>
      </c>
      <c r="I695" s="22" t="s">
        <v>351</v>
      </c>
      <c r="J695" s="22" t="str">
        <f t="shared" si="192"/>
        <v>City State Zip:   Atascadero CA  93422-2500</v>
      </c>
    </row>
    <row r="696" spans="3:10" ht="15" x14ac:dyDescent="0.3">
      <c r="C696" s="70" t="str">
        <f t="shared" si="191"/>
        <v>Phone:   (805) 461-7300</v>
      </c>
      <c r="D696" s="70"/>
      <c r="E696" s="70"/>
      <c r="F696" s="70"/>
      <c r="H696" s="22" t="s">
        <v>15</v>
      </c>
      <c r="I696" s="22" t="s">
        <v>16</v>
      </c>
      <c r="J696" s="22" t="str">
        <f t="shared" si="192"/>
        <v>Phone:   (805) 461-7300</v>
      </c>
    </row>
    <row r="697" spans="3:10" ht="15" x14ac:dyDescent="0.3">
      <c r="C697" s="70" t="str">
        <f t="shared" si="191"/>
        <v>Fax:   (877) 839-6531</v>
      </c>
      <c r="D697" s="70"/>
      <c r="E697" s="70"/>
      <c r="F697" s="70"/>
      <c r="H697" s="22" t="s">
        <v>17</v>
      </c>
      <c r="I697" s="22" t="s">
        <v>18</v>
      </c>
      <c r="J697" s="22" t="str">
        <f t="shared" si="192"/>
        <v>Fax:   (877) 839-6531</v>
      </c>
    </row>
    <row r="698" spans="3:10" ht="15" x14ac:dyDescent="0.3">
      <c r="C698" s="70" t="str">
        <f t="shared" si="191"/>
        <v>Email:   sales@accuzip.com</v>
      </c>
      <c r="D698" s="70"/>
      <c r="E698" s="70"/>
      <c r="F698" s="70"/>
      <c r="H698" s="22" t="s">
        <v>19</v>
      </c>
      <c r="I698" s="22" t="s">
        <v>20</v>
      </c>
      <c r="J698" s="22" t="str">
        <f t="shared" si="192"/>
        <v>Email:   sales@accuzip.com</v>
      </c>
    </row>
    <row r="699" spans="3:10" ht="15" x14ac:dyDescent="0.3">
      <c r="C699" s="70" t="str">
        <f t="shared" si="191"/>
        <v>Web:   www.accuzip.com</v>
      </c>
      <c r="D699" s="70"/>
      <c r="E699" s="70"/>
      <c r="F699" s="70"/>
      <c r="H699" s="22" t="s">
        <v>21</v>
      </c>
      <c r="I699" s="22" t="s">
        <v>22</v>
      </c>
      <c r="J699" s="22" t="str">
        <f t="shared" si="192"/>
        <v>Web:   www.accuzip.com</v>
      </c>
    </row>
    <row r="700" spans="3:10" x14ac:dyDescent="0.25">
      <c r="C700" s="1"/>
      <c r="D700" s="9"/>
      <c r="E700" s="9"/>
      <c r="F700" s="9"/>
    </row>
    <row r="701" spans="3:10" ht="16.8" x14ac:dyDescent="0.25">
      <c r="C701" s="68" t="s">
        <v>23</v>
      </c>
      <c r="D701" s="68"/>
      <c r="E701" s="68"/>
      <c r="F701" s="68"/>
    </row>
    <row r="702" spans="3:10" ht="15.6" x14ac:dyDescent="0.3">
      <c r="C702" s="1"/>
      <c r="D702" s="28" t="str">
        <f>H702</f>
        <v>Standard Mail</v>
      </c>
      <c r="E702" s="28" t="str">
        <f>H719</f>
        <v>First-Class</v>
      </c>
      <c r="F702" s="13" t="str">
        <f>H732</f>
        <v>Periodical</v>
      </c>
      <c r="H702" s="22" t="s">
        <v>24</v>
      </c>
    </row>
    <row r="703" spans="3:10" ht="15" x14ac:dyDescent="0.3">
      <c r="C703" s="1"/>
      <c r="D703" s="7" t="str">
        <f>H703</f>
        <v>✔Automation Flats</v>
      </c>
      <c r="E703" s="7" t="str">
        <f>+H720</f>
        <v>✔Automation Flat Trays on Pallets</v>
      </c>
      <c r="F703" s="7" t="str">
        <f>H733</f>
        <v>✔Automation Letters</v>
      </c>
      <c r="H703" s="22" t="s">
        <v>25</v>
      </c>
    </row>
    <row r="704" spans="3:10" ht="15" x14ac:dyDescent="0.3">
      <c r="C704" s="1"/>
      <c r="D704" s="7" t="str">
        <f t="shared" ref="D704:D718" si="193">H704</f>
        <v>✔Automation Letters</v>
      </c>
      <c r="E704" s="7" t="str">
        <f t="shared" ref="E704:E714" si="194">+H721</f>
        <v>✔Automation Flats - Bundle Based Option</v>
      </c>
      <c r="F704" s="7" t="str">
        <f t="shared" ref="F704:F715" si="195">H734</f>
        <v>✔Barcoded Machinable Flats</v>
      </c>
      <c r="H704" s="22" t="s">
        <v>26</v>
      </c>
    </row>
    <row r="705" spans="3:9" ht="15" x14ac:dyDescent="0.3">
      <c r="C705" s="1"/>
      <c r="D705" s="7" t="str">
        <f t="shared" si="193"/>
        <v>✔Co-Sacked Flats</v>
      </c>
      <c r="E705" s="7" t="str">
        <f t="shared" si="194"/>
        <v>✔Automation Flats - Tray Based Option</v>
      </c>
      <c r="F705" s="7" t="str">
        <f t="shared" si="195"/>
        <v>✔Carrier Route Flats</v>
      </c>
      <c r="H705" s="22" t="s">
        <v>341</v>
      </c>
    </row>
    <row r="706" spans="3:9" ht="15" x14ac:dyDescent="0.3">
      <c r="C706" s="1"/>
      <c r="D706" s="7" t="str">
        <f t="shared" si="193"/>
        <v>✔ECR Flats</v>
      </c>
      <c r="E706" s="7" t="str">
        <f t="shared" si="194"/>
        <v>✔Automation Letters</v>
      </c>
      <c r="F706" s="7" t="str">
        <f t="shared" si="195"/>
        <v>✔Carrier Route Letters</v>
      </c>
      <c r="H706" s="22" t="s">
        <v>27</v>
      </c>
    </row>
    <row r="707" spans="3:9" ht="15" x14ac:dyDescent="0.3">
      <c r="C707" s="1"/>
      <c r="D707" s="7" t="str">
        <f t="shared" si="193"/>
        <v>✔ECR Letters &lt;= 3.0 Ounces</v>
      </c>
      <c r="E707" s="7" t="str">
        <f t="shared" si="194"/>
        <v>✔Automation Letters - Trays on Pallets</v>
      </c>
      <c r="F707" s="7" t="str">
        <f t="shared" si="195"/>
        <v>✔Machinable Flat Bundles on Pallets</v>
      </c>
      <c r="H707" s="22" t="s">
        <v>28</v>
      </c>
    </row>
    <row r="708" spans="3:9" ht="15" x14ac:dyDescent="0.3">
      <c r="C708" s="1"/>
      <c r="D708" s="7" t="str">
        <f t="shared" si="193"/>
        <v>✔ECR Letters &gt; 3.0 Ounces</v>
      </c>
      <c r="E708" s="7" t="str">
        <f t="shared" si="194"/>
        <v>✔Co-Trayed Flats</v>
      </c>
      <c r="F708" s="7" t="str">
        <f t="shared" si="195"/>
        <v>✔Machinable Flats Co-Sacked Preparation</v>
      </c>
      <c r="H708" s="22" t="s">
        <v>29</v>
      </c>
    </row>
    <row r="709" spans="3:9" ht="15" x14ac:dyDescent="0.3">
      <c r="C709" s="1"/>
      <c r="D709" s="7" t="str">
        <f t="shared" si="193"/>
        <v>✔Flat Bundles on Pallets</v>
      </c>
      <c r="E709" s="7" t="str">
        <f t="shared" si="194"/>
        <v>✔Machinable Letter Trays on Pallets</v>
      </c>
      <c r="F709" s="7" t="str">
        <f t="shared" si="195"/>
        <v>✔Merged Bundles on Pallets</v>
      </c>
      <c r="H709" s="22" t="s">
        <v>30</v>
      </c>
    </row>
    <row r="710" spans="3:9" ht="15" x14ac:dyDescent="0.3">
      <c r="C710" s="1"/>
      <c r="D710" s="7" t="str">
        <f t="shared" si="193"/>
        <v>✔Irregular Parcels</v>
      </c>
      <c r="E710" s="7" t="str">
        <f t="shared" si="194"/>
        <v>✔Machinable Letters</v>
      </c>
      <c r="F710" s="7" t="str">
        <f t="shared" si="195"/>
        <v>✔Merged Flats in Sacks</v>
      </c>
      <c r="H710" s="22" t="s">
        <v>31</v>
      </c>
    </row>
    <row r="711" spans="3:9" ht="15" x14ac:dyDescent="0.3">
      <c r="C711" s="1"/>
      <c r="D711" s="7" t="str">
        <f t="shared" si="193"/>
        <v>✔Machinable Letters</v>
      </c>
      <c r="E711" s="7" t="str">
        <f t="shared" si="194"/>
        <v>✔Non-Automation Flat Trays on Pallets</v>
      </c>
      <c r="F711" s="7" t="str">
        <f t="shared" si="195"/>
        <v>✔Merged Pallets-5% Threshold</v>
      </c>
      <c r="H711" s="22" t="s">
        <v>32</v>
      </c>
    </row>
    <row r="712" spans="3:9" ht="15" x14ac:dyDescent="0.3">
      <c r="C712" s="1"/>
      <c r="D712" s="7" t="str">
        <f t="shared" si="193"/>
        <v>✔Machinable Parcels</v>
      </c>
      <c r="E712" s="7" t="str">
        <f t="shared" si="194"/>
        <v>✔Non-Automation Flats</v>
      </c>
      <c r="F712" s="7" t="str">
        <f t="shared" si="195"/>
        <v>✔Merged Pallets-5% Threshold &amp; City State</v>
      </c>
      <c r="H712" s="22" t="s">
        <v>33</v>
      </c>
    </row>
    <row r="713" spans="3:9" ht="15" x14ac:dyDescent="0.3">
      <c r="C713" s="1"/>
      <c r="D713" s="7" t="str">
        <f t="shared" si="193"/>
        <v>✔Merged Flat Bundles in Sacks</v>
      </c>
      <c r="E713" s="7" t="str">
        <f t="shared" si="194"/>
        <v>✔Non-Machinable Letter Trays on Pallets</v>
      </c>
      <c r="F713" s="7" t="str">
        <f t="shared" si="195"/>
        <v>✔Non-Automation Letters</v>
      </c>
      <c r="H713" s="22" t="s">
        <v>34</v>
      </c>
    </row>
    <row r="714" spans="3:9" ht="15" x14ac:dyDescent="0.3">
      <c r="C714" s="1"/>
      <c r="D714" s="7" t="str">
        <f t="shared" si="193"/>
        <v>✔Merged Flat Bundles on Pallets</v>
      </c>
      <c r="E714" s="7" t="str">
        <f t="shared" si="194"/>
        <v>✔Nonmachinable Letters</v>
      </c>
      <c r="F714" s="7" t="str">
        <f t="shared" si="195"/>
        <v>✔Non-Barcoded Machinable Flats</v>
      </c>
      <c r="H714" s="22" t="s">
        <v>35</v>
      </c>
    </row>
    <row r="715" spans="3:9" ht="15" x14ac:dyDescent="0.3">
      <c r="C715" s="1"/>
      <c r="D715" s="7" t="str">
        <f t="shared" si="193"/>
        <v>✔Merged Pallets-5% Threshold</v>
      </c>
      <c r="E715" s="7"/>
      <c r="F715" s="7" t="str">
        <f t="shared" si="195"/>
        <v>✔Non-Machinable Flat Bundles on Pallets</v>
      </c>
      <c r="H715" s="22" t="s">
        <v>36</v>
      </c>
    </row>
    <row r="716" spans="3:9" ht="15" x14ac:dyDescent="0.3">
      <c r="C716" s="1"/>
      <c r="D716" s="7" t="str">
        <f t="shared" si="193"/>
        <v>✔Merged Pallets-5% Threshold &amp; City State</v>
      </c>
      <c r="E716" s="7"/>
      <c r="F716" s="7"/>
      <c r="H716" s="22" t="s">
        <v>37</v>
      </c>
    </row>
    <row r="717" spans="3:9" ht="15" x14ac:dyDescent="0.3">
      <c r="C717" s="1"/>
      <c r="D717" s="7" t="str">
        <f t="shared" si="193"/>
        <v>✔Non-Automation Flats</v>
      </c>
      <c r="E717" s="7"/>
      <c r="F717" s="7"/>
      <c r="H717" s="22" t="s">
        <v>38</v>
      </c>
    </row>
    <row r="718" spans="3:9" ht="15" x14ac:dyDescent="0.3">
      <c r="C718" s="1"/>
      <c r="D718" s="7" t="str">
        <f t="shared" si="193"/>
        <v>✔Nonmachinable Letters</v>
      </c>
      <c r="E718" s="29"/>
      <c r="F718" s="7"/>
      <c r="H718" s="22" t="s">
        <v>39</v>
      </c>
    </row>
    <row r="719" spans="3:9" ht="16.8" x14ac:dyDescent="0.3">
      <c r="C719" s="68" t="s">
        <v>40</v>
      </c>
      <c r="D719" s="68"/>
      <c r="E719" s="68"/>
      <c r="F719" s="68"/>
      <c r="H719" s="23" t="s">
        <v>41</v>
      </c>
    </row>
    <row r="720" spans="3:9" ht="15.6" x14ac:dyDescent="0.3">
      <c r="C720" s="1"/>
      <c r="D720" s="28" t="s">
        <v>42</v>
      </c>
      <c r="E720" s="30"/>
      <c r="F720" s="7"/>
      <c r="H720" s="22" t="s">
        <v>43</v>
      </c>
      <c r="I720" s="22" t="s">
        <v>42</v>
      </c>
    </row>
    <row r="721" spans="3:22" ht="15" x14ac:dyDescent="0.3">
      <c r="C721" s="1"/>
      <c r="D721" s="7" t="str">
        <f>I721</f>
        <v>✔Additional User Documentation (Any)</v>
      </c>
      <c r="E721" s="7" t="str">
        <f t="shared" ref="E721:F724" si="196">J721</f>
        <v>✔Co-Bundling</v>
      </c>
      <c r="F721" s="7" t="str">
        <f t="shared" si="196"/>
        <v>✔Optional Endorsement Lines (OELs)</v>
      </c>
      <c r="H721" s="22" t="s">
        <v>44</v>
      </c>
      <c r="I721" s="23" t="s">
        <v>45</v>
      </c>
      <c r="J721" s="23" t="s">
        <v>46</v>
      </c>
      <c r="K721" s="23" t="s">
        <v>47</v>
      </c>
      <c r="L721" s="23" t="s">
        <v>48</v>
      </c>
      <c r="M721" s="23" t="s">
        <v>49</v>
      </c>
      <c r="N721" s="23" t="s">
        <v>50</v>
      </c>
      <c r="O721" s="23" t="s">
        <v>51</v>
      </c>
      <c r="P721" s="23" t="s">
        <v>52</v>
      </c>
      <c r="Q721" s="23" t="s">
        <v>53</v>
      </c>
      <c r="R721" s="23" t="s">
        <v>54</v>
      </c>
      <c r="S721" s="23" t="s">
        <v>55</v>
      </c>
    </row>
    <row r="722" spans="3:22" ht="15" x14ac:dyDescent="0.3">
      <c r="C722" s="1"/>
      <c r="D722" s="7" t="str">
        <f t="shared" ref="D722:D724" si="197">I722</f>
        <v>✔Job Setup/Parameter Report</v>
      </c>
      <c r="E722" s="7" t="str">
        <f t="shared" si="196"/>
        <v>✔USPS Qualification Report</v>
      </c>
      <c r="F722" s="7" t="str">
        <f t="shared" si="196"/>
        <v>✔ZAP Approval</v>
      </c>
      <c r="H722" s="22" t="s">
        <v>56</v>
      </c>
      <c r="I722" s="22" t="str">
        <f>L721</f>
        <v>✔Job Setup/Parameter Report</v>
      </c>
      <c r="J722" s="22" t="str">
        <f t="shared" ref="J722:K722" si="198">M721</f>
        <v>✔USPS Qualification Report</v>
      </c>
      <c r="K722" s="22" t="str">
        <f t="shared" si="198"/>
        <v>✔ZAP Approval</v>
      </c>
    </row>
    <row r="723" spans="3:22" ht="15" x14ac:dyDescent="0.3">
      <c r="C723" s="1"/>
      <c r="D723" s="7" t="str">
        <f t="shared" si="197"/>
        <v>✔Origin 3-digit Trays/Sacks</v>
      </c>
      <c r="E723" s="7" t="str">
        <f t="shared" si="196"/>
        <v>✔Origin SCF Sacks</v>
      </c>
      <c r="F723" s="7" t="str">
        <f t="shared" si="196"/>
        <v>✔IM Barcoded Tray Labels</v>
      </c>
      <c r="H723" s="22" t="s">
        <v>26</v>
      </c>
      <c r="I723" s="22" t="str">
        <f>O721</f>
        <v>✔Origin 3-digit Trays/Sacks</v>
      </c>
      <c r="J723" s="22" t="str">
        <f t="shared" ref="J723:K723" si="199">P721</f>
        <v>✔Origin SCF Sacks</v>
      </c>
      <c r="K723" s="22" t="str">
        <f t="shared" si="199"/>
        <v>✔IM Barcoded Tray Labels</v>
      </c>
    </row>
    <row r="724" spans="3:22" ht="15" x14ac:dyDescent="0.3">
      <c r="C724" s="1"/>
      <c r="D724" s="7" t="str">
        <f t="shared" si="197"/>
        <v>✔Origin AADC Trays</v>
      </c>
      <c r="E724" s="7" t="str">
        <f t="shared" si="196"/>
        <v>✔FSS Preparation</v>
      </c>
      <c r="F724" s="7"/>
      <c r="H724" s="22" t="s">
        <v>57</v>
      </c>
      <c r="I724" s="22" t="str">
        <f>R721</f>
        <v>✔Origin AADC Trays</v>
      </c>
      <c r="J724" s="22" t="str">
        <f t="shared" ref="J724:K724" si="200">S721</f>
        <v>✔FSS Preparation</v>
      </c>
      <c r="K724" s="22">
        <f t="shared" si="200"/>
        <v>0</v>
      </c>
    </row>
    <row r="725" spans="3:22" ht="14.4" x14ac:dyDescent="0.3">
      <c r="C725" s="1"/>
      <c r="D725" s="9"/>
      <c r="E725" s="9"/>
      <c r="F725" s="9"/>
      <c r="H725" s="22" t="s">
        <v>344</v>
      </c>
    </row>
    <row r="726" spans="3:22" ht="15.6" x14ac:dyDescent="0.3">
      <c r="C726" s="1"/>
      <c r="D726" s="13" t="s">
        <v>58</v>
      </c>
      <c r="E726" s="7"/>
      <c r="F726" s="7"/>
      <c r="H726" s="22" t="s">
        <v>59</v>
      </c>
      <c r="I726" s="22" t="s">
        <v>58</v>
      </c>
    </row>
    <row r="727" spans="3:22" ht="15" x14ac:dyDescent="0.3">
      <c r="C727" s="1"/>
      <c r="D727" s="7" t="str">
        <f>+I727</f>
        <v>✔CRD Trays</v>
      </c>
      <c r="E727" s="7" t="str">
        <f t="shared" ref="E727:F731" si="201">+J727</f>
        <v>✔CR5 Trays</v>
      </c>
      <c r="F727" s="7" t="str">
        <f t="shared" si="201"/>
        <v>✔CR3 Trays</v>
      </c>
      <c r="H727" s="22" t="s">
        <v>32</v>
      </c>
      <c r="I727" s="23" t="s">
        <v>60</v>
      </c>
      <c r="J727" s="23" t="s">
        <v>61</v>
      </c>
      <c r="K727" s="23" t="s">
        <v>62</v>
      </c>
      <c r="L727" s="23" t="s">
        <v>63</v>
      </c>
      <c r="M727" s="23" t="s">
        <v>64</v>
      </c>
      <c r="N727" s="23" t="s">
        <v>65</v>
      </c>
      <c r="O727" s="23" t="s">
        <v>66</v>
      </c>
      <c r="P727" s="23" t="s">
        <v>67</v>
      </c>
      <c r="Q727" s="23" t="s">
        <v>68</v>
      </c>
      <c r="R727" s="23" t="s">
        <v>69</v>
      </c>
      <c r="S727" s="23" t="s">
        <v>70</v>
      </c>
      <c r="T727" s="23" t="s">
        <v>71</v>
      </c>
      <c r="U727" s="23" t="s">
        <v>72</v>
      </c>
      <c r="V727" s="23" t="s">
        <v>73</v>
      </c>
    </row>
    <row r="728" spans="3:22" ht="15" x14ac:dyDescent="0.3">
      <c r="C728" s="1"/>
      <c r="D728" s="7" t="str">
        <f t="shared" ref="D728:D731" si="202">+I728</f>
        <v>✔CRD Sacks</v>
      </c>
      <c r="E728" s="7" t="str">
        <f t="shared" si="201"/>
        <v>✔CR5S Sacks</v>
      </c>
      <c r="F728" s="7" t="str">
        <f t="shared" si="201"/>
        <v>✔CR5 Sacks</v>
      </c>
      <c r="H728" s="22" t="s">
        <v>74</v>
      </c>
      <c r="I728" s="22" t="str">
        <f>L727</f>
        <v>✔CRD Sacks</v>
      </c>
      <c r="J728" s="22" t="str">
        <f t="shared" ref="J728:K728" si="203">M727</f>
        <v>✔CR5S Sacks</v>
      </c>
      <c r="K728" s="22" t="str">
        <f t="shared" si="203"/>
        <v>✔CR5 Sacks</v>
      </c>
    </row>
    <row r="729" spans="3:22" ht="15" x14ac:dyDescent="0.3">
      <c r="C729" s="1"/>
      <c r="D729" s="7" t="str">
        <f t="shared" si="202"/>
        <v>✔CR3 Sacks</v>
      </c>
      <c r="E729" s="7" t="str">
        <f t="shared" si="201"/>
        <v>✔High Density (HD) Price</v>
      </c>
      <c r="F729" s="7" t="str">
        <f t="shared" si="201"/>
        <v>✔Saturation Price (75%Total)</v>
      </c>
      <c r="H729" s="22" t="s">
        <v>38</v>
      </c>
      <c r="I729" s="22" t="str">
        <f>O727</f>
        <v>✔CR3 Sacks</v>
      </c>
      <c r="J729" s="22" t="str">
        <f t="shared" ref="J729:K729" si="204">P727</f>
        <v>✔High Density (HD) Price</v>
      </c>
      <c r="K729" s="22" t="str">
        <f t="shared" si="204"/>
        <v>✔Saturation Price (75%Total)</v>
      </c>
    </row>
    <row r="730" spans="3:22" ht="15" x14ac:dyDescent="0.3">
      <c r="C730" s="1"/>
      <c r="D730" s="7" t="str">
        <f t="shared" si="202"/>
        <v>✔Saturation Price (90%Res)</v>
      </c>
      <c r="E730" s="7" t="str">
        <f t="shared" si="201"/>
        <v>✔eLOT Sequencing</v>
      </c>
      <c r="F730" s="7" t="str">
        <f t="shared" si="201"/>
        <v>✔Walk Sequencing</v>
      </c>
      <c r="H730" s="22" t="s">
        <v>75</v>
      </c>
      <c r="I730" s="22" t="str">
        <f>R727</f>
        <v>✔Saturation Price (90%Res)</v>
      </c>
      <c r="J730" s="22" t="str">
        <f t="shared" ref="J730:K730" si="205">S727</f>
        <v>✔eLOT Sequencing</v>
      </c>
      <c r="K730" s="22" t="str">
        <f t="shared" si="205"/>
        <v>✔Walk Sequencing</v>
      </c>
    </row>
    <row r="731" spans="3:22" ht="15" x14ac:dyDescent="0.3">
      <c r="C731" s="1"/>
      <c r="D731" s="7" t="str">
        <f t="shared" si="202"/>
        <v>✔Multi-Box Section Bundles</v>
      </c>
      <c r="E731" s="7" t="str">
        <f t="shared" si="201"/>
        <v>✔High Density Plus (HDP) Price</v>
      </c>
      <c r="F731" s="7"/>
      <c r="H731" s="22" t="s">
        <v>39</v>
      </c>
      <c r="I731" s="22" t="str">
        <f>U727</f>
        <v>✔Multi-Box Section Bundles</v>
      </c>
      <c r="J731" s="22" t="str">
        <f t="shared" ref="J731:K731" si="206">V727</f>
        <v>✔High Density Plus (HDP) Price</v>
      </c>
      <c r="K731" s="22">
        <f t="shared" si="206"/>
        <v>0</v>
      </c>
    </row>
    <row r="732" spans="3:22" ht="15" x14ac:dyDescent="0.3">
      <c r="C732" s="1"/>
      <c r="D732" s="7"/>
      <c r="E732" s="7"/>
      <c r="F732" s="7"/>
      <c r="H732" s="22" t="s">
        <v>76</v>
      </c>
    </row>
    <row r="733" spans="3:22" ht="15.6" x14ac:dyDescent="0.3">
      <c r="C733" s="1"/>
      <c r="D733" s="13" t="s">
        <v>77</v>
      </c>
      <c r="E733" s="7"/>
      <c r="F733" s="7"/>
      <c r="H733" s="22" t="s">
        <v>26</v>
      </c>
      <c r="I733" s="22" t="s">
        <v>77</v>
      </c>
    </row>
    <row r="734" spans="3:22" ht="15" x14ac:dyDescent="0.3">
      <c r="C734" s="1"/>
      <c r="D734" s="7" t="str">
        <f>I734</f>
        <v>✔Optional 5-Digit Pallets</v>
      </c>
      <c r="E734" s="7" t="str">
        <f t="shared" ref="E734:F736" si="207">J734</f>
        <v>✔Optional 3-digit Pallets</v>
      </c>
      <c r="F734" s="7" t="str">
        <f t="shared" si="207"/>
        <v>✔Non-Barcoded Pallet Placards</v>
      </c>
      <c r="H734" s="22" t="s">
        <v>78</v>
      </c>
      <c r="I734" s="23" t="s">
        <v>79</v>
      </c>
      <c r="J734" s="23" t="s">
        <v>80</v>
      </c>
      <c r="K734" s="23" t="s">
        <v>81</v>
      </c>
      <c r="L734" s="23" t="s">
        <v>82</v>
      </c>
      <c r="M734" s="23" t="s">
        <v>83</v>
      </c>
      <c r="N734" s="23" t="s">
        <v>84</v>
      </c>
      <c r="O734" s="23" t="s">
        <v>85</v>
      </c>
      <c r="P734" s="23" t="s">
        <v>86</v>
      </c>
    </row>
    <row r="735" spans="3:22" ht="15" x14ac:dyDescent="0.3">
      <c r="C735" s="1"/>
      <c r="D735" s="7" t="str">
        <f t="shared" ref="D735:D736" si="208">I735</f>
        <v>✔SCF Bundle Reallocation</v>
      </c>
      <c r="E735" s="7" t="str">
        <f t="shared" si="207"/>
        <v>✔ASF/NDC Bundle Reallocation</v>
      </c>
      <c r="F735" s="7" t="str">
        <f t="shared" si="207"/>
        <v>✔ADC Bundle Reallocation</v>
      </c>
      <c r="H735" s="22" t="s">
        <v>87</v>
      </c>
      <c r="I735" s="22" t="str">
        <f>L734</f>
        <v>✔SCF Bundle Reallocation</v>
      </c>
      <c r="J735" s="22" t="str">
        <f t="shared" ref="J735:K735" si="209">M734</f>
        <v>✔ASF/NDC Bundle Reallocation</v>
      </c>
      <c r="K735" s="22" t="str">
        <f t="shared" si="209"/>
        <v>✔ADC Bundle Reallocation</v>
      </c>
    </row>
    <row r="736" spans="3:22" ht="15" x14ac:dyDescent="0.3">
      <c r="C736" s="1"/>
      <c r="D736" s="7" t="str">
        <f t="shared" si="208"/>
        <v>✔Intelligent Mail Container Placard</v>
      </c>
      <c r="E736" s="7" t="str">
        <f t="shared" si="207"/>
        <v>✔CR5S/CR5 - No Minimum Volume</v>
      </c>
      <c r="F736" s="7"/>
      <c r="H736" s="22" t="s">
        <v>88</v>
      </c>
      <c r="I736" s="22" t="str">
        <f>O734</f>
        <v>✔Intelligent Mail Container Placard</v>
      </c>
      <c r="J736" s="22" t="str">
        <f t="shared" ref="J736:K736" si="210">P734</f>
        <v>✔CR5S/CR5 - No Minimum Volume</v>
      </c>
      <c r="K736" s="22">
        <f t="shared" si="210"/>
        <v>0</v>
      </c>
    </row>
    <row r="737" spans="3:20" ht="15" x14ac:dyDescent="0.3">
      <c r="C737" s="1"/>
      <c r="D737" s="7"/>
      <c r="E737" s="7"/>
      <c r="F737" s="7"/>
      <c r="H737" s="22" t="s">
        <v>89</v>
      </c>
    </row>
    <row r="738" spans="3:20" ht="15.6" x14ac:dyDescent="0.3">
      <c r="C738" s="1"/>
      <c r="D738" s="13" t="s">
        <v>90</v>
      </c>
      <c r="E738" s="7"/>
      <c r="F738" s="7"/>
      <c r="H738" s="22" t="s">
        <v>342</v>
      </c>
      <c r="I738" s="22" t="s">
        <v>90</v>
      </c>
    </row>
    <row r="739" spans="3:20" ht="15" x14ac:dyDescent="0.3">
      <c r="C739" s="1"/>
      <c r="D739" s="7" t="str">
        <f>I739</f>
        <v>✔PER - Flat Tray Preparation</v>
      </c>
      <c r="E739" s="7" t="str">
        <f t="shared" ref="E739:F741" si="211">J739</f>
        <v>✔Outside County Container Report</v>
      </c>
      <c r="F739" s="7" t="str">
        <f t="shared" si="211"/>
        <v>✔PER - 6pc Letter Tray Minimum</v>
      </c>
      <c r="H739" s="22" t="s">
        <v>91</v>
      </c>
      <c r="I739" s="23" t="s">
        <v>92</v>
      </c>
      <c r="J739" s="23" t="s">
        <v>93</v>
      </c>
      <c r="K739" s="23" t="s">
        <v>94</v>
      </c>
      <c r="L739" s="23" t="s">
        <v>95</v>
      </c>
      <c r="M739" s="23" t="s">
        <v>96</v>
      </c>
      <c r="N739" s="23" t="s">
        <v>97</v>
      </c>
      <c r="O739" s="23" t="s">
        <v>98</v>
      </c>
      <c r="P739" s="23" t="s">
        <v>99</v>
      </c>
      <c r="Q739" s="23" t="s">
        <v>100</v>
      </c>
      <c r="R739" s="23" t="s">
        <v>101</v>
      </c>
    </row>
    <row r="740" spans="3:20" ht="15" x14ac:dyDescent="0.3">
      <c r="C740" s="1"/>
      <c r="D740" s="7" t="str">
        <f t="shared" ref="D740:D742" si="212">I740</f>
        <v>✔PER - FIRM Bundles</v>
      </c>
      <c r="E740" s="7" t="str">
        <f t="shared" si="211"/>
        <v>✔PER - In County Prices</v>
      </c>
      <c r="F740" s="7" t="str">
        <f t="shared" si="211"/>
        <v>✔PER - Zone Summary Report</v>
      </c>
      <c r="H740" s="22" t="s">
        <v>102</v>
      </c>
      <c r="I740" s="22" t="str">
        <f>L739</f>
        <v>✔PER - FIRM Bundles</v>
      </c>
      <c r="J740" s="22" t="str">
        <f t="shared" ref="J740:K740" si="213">M739</f>
        <v>✔PER - In County Prices</v>
      </c>
      <c r="K740" s="22" t="str">
        <f t="shared" si="213"/>
        <v>✔PER - Zone Summary Report</v>
      </c>
    </row>
    <row r="741" spans="3:20" ht="15" x14ac:dyDescent="0.3">
      <c r="C741" s="1"/>
      <c r="D741" s="7" t="str">
        <f t="shared" si="212"/>
        <v>✔PER - Ride Along Pieces</v>
      </c>
      <c r="E741" s="7" t="str">
        <f t="shared" si="211"/>
        <v>✔Outside County Bundle Report</v>
      </c>
      <c r="F741" s="7" t="str">
        <f t="shared" si="211"/>
        <v>✔Limited Circulation Discount</v>
      </c>
      <c r="H741" s="22" t="s">
        <v>36</v>
      </c>
      <c r="I741" s="22" t="str">
        <f>O739</f>
        <v>✔PER - Ride Along Pieces</v>
      </c>
      <c r="J741" s="22" t="str">
        <f t="shared" ref="J741:K741" si="214">P739</f>
        <v>✔Outside County Bundle Report</v>
      </c>
      <c r="K741" s="22" t="str">
        <f t="shared" si="214"/>
        <v>✔Limited Circulation Discount</v>
      </c>
    </row>
    <row r="742" spans="3:20" ht="15" x14ac:dyDescent="0.3">
      <c r="C742" s="1"/>
      <c r="D742" s="7" t="str">
        <f t="shared" si="212"/>
        <v>✔24-pc Trays/Sacks</v>
      </c>
      <c r="E742" s="7"/>
      <c r="F742" s="7"/>
      <c r="H742" s="22" t="s">
        <v>37</v>
      </c>
      <c r="I742" s="22" t="str">
        <f>R739</f>
        <v>✔24-pc Trays/Sacks</v>
      </c>
      <c r="J742" s="22">
        <f>S739</f>
        <v>0</v>
      </c>
      <c r="K742" s="22">
        <f>T739</f>
        <v>0</v>
      </c>
    </row>
    <row r="743" spans="3:20" ht="15" x14ac:dyDescent="0.3">
      <c r="C743" s="1"/>
      <c r="D743" s="7"/>
      <c r="E743" s="7"/>
      <c r="F743" s="7"/>
      <c r="H743" s="22" t="s">
        <v>103</v>
      </c>
    </row>
    <row r="744" spans="3:20" ht="15.6" x14ac:dyDescent="0.3">
      <c r="C744" s="1"/>
      <c r="D744" s="13" t="s">
        <v>104</v>
      </c>
      <c r="E744" s="7"/>
      <c r="F744" s="7"/>
      <c r="H744" s="22" t="s">
        <v>105</v>
      </c>
      <c r="I744" s="22" t="s">
        <v>104</v>
      </c>
    </row>
    <row r="745" spans="3:20" ht="15" x14ac:dyDescent="0.3">
      <c r="C745" s="1"/>
      <c r="D745" s="7" t="str">
        <f>I745</f>
        <v>✔5-digit Scheme Bundles (L007)</v>
      </c>
      <c r="E745" s="7" t="str">
        <f t="shared" ref="E745:F745" si="215">J745</f>
        <v>✔3-digit Scheme Bundles (L008)</v>
      </c>
      <c r="F745" s="7" t="str">
        <f t="shared" si="215"/>
        <v>✔5-digit Scheme Sacks</v>
      </c>
      <c r="H745" s="22" t="s">
        <v>106</v>
      </c>
      <c r="I745" s="23" t="s">
        <v>107</v>
      </c>
      <c r="J745" s="23" t="s">
        <v>108</v>
      </c>
      <c r="K745" s="23" t="s">
        <v>109</v>
      </c>
    </row>
    <row r="746" spans="3:20" ht="15" x14ac:dyDescent="0.3">
      <c r="C746" s="1"/>
      <c r="D746" s="7"/>
      <c r="E746" s="7"/>
      <c r="F746" s="7"/>
      <c r="H746" s="22" t="s">
        <v>40</v>
      </c>
    </row>
    <row r="747" spans="3:20" ht="15.6" x14ac:dyDescent="0.3">
      <c r="C747" s="1"/>
      <c r="D747" s="13" t="s">
        <v>110</v>
      </c>
      <c r="E747" s="7"/>
      <c r="F747" s="7"/>
      <c r="I747" s="22" t="s">
        <v>110</v>
      </c>
    </row>
    <row r="748" spans="3:20" ht="15" x14ac:dyDescent="0.3">
      <c r="C748" s="1"/>
      <c r="D748" s="7" t="str">
        <f>I748</f>
        <v>✔No Overflow Trays</v>
      </c>
      <c r="E748" s="7" t="str">
        <f t="shared" ref="E748:F749" si="216">J748</f>
        <v>✔Reduced Overflow</v>
      </c>
      <c r="F748" s="7" t="str">
        <f t="shared" si="216"/>
        <v>✔5-digit\Scheme Trays</v>
      </c>
      <c r="H748" s="22" t="s">
        <v>111</v>
      </c>
      <c r="I748" s="23" t="s">
        <v>112</v>
      </c>
      <c r="J748" s="23" t="s">
        <v>113</v>
      </c>
      <c r="K748" s="23" t="s">
        <v>114</v>
      </c>
      <c r="L748" s="23" t="s">
        <v>115</v>
      </c>
      <c r="M748" s="23" t="s">
        <v>116</v>
      </c>
    </row>
    <row r="749" spans="3:20" ht="15" x14ac:dyDescent="0.3">
      <c r="C749" s="1"/>
      <c r="D749" s="7" t="str">
        <f>I749</f>
        <v>✔3-digit\Scheme Trays</v>
      </c>
      <c r="E749" s="7" t="str">
        <f t="shared" si="216"/>
        <v>✔AADC Trays</v>
      </c>
      <c r="F749" s="7"/>
      <c r="H749" s="22" t="s">
        <v>165</v>
      </c>
      <c r="I749" s="22" t="str">
        <f>L748</f>
        <v>✔3-digit\Scheme Trays</v>
      </c>
      <c r="J749" s="22" t="str">
        <f t="shared" ref="J749:K749" si="217">M748</f>
        <v>✔AADC Trays</v>
      </c>
      <c r="K749" s="22">
        <f t="shared" si="217"/>
        <v>0</v>
      </c>
    </row>
    <row r="750" spans="3:20" ht="15" x14ac:dyDescent="0.3">
      <c r="C750" s="1"/>
      <c r="D750" s="7"/>
      <c r="E750" s="7"/>
      <c r="F750" s="7"/>
      <c r="H750" s="22" t="s">
        <v>160</v>
      </c>
    </row>
    <row r="751" spans="3:20" ht="15.6" x14ac:dyDescent="0.3">
      <c r="C751" s="1"/>
      <c r="D751" s="13" t="s">
        <v>119</v>
      </c>
      <c r="E751" s="7"/>
      <c r="F751" s="7"/>
      <c r="H751" s="22" t="s">
        <v>120</v>
      </c>
      <c r="I751" s="22" t="s">
        <v>119</v>
      </c>
    </row>
    <row r="752" spans="3:20" ht="15" x14ac:dyDescent="0.3">
      <c r="C752" s="1"/>
      <c r="D752" s="7" t="str">
        <f>I752</f>
        <v>✔PS Form 3541</v>
      </c>
      <c r="E752" s="7" t="str">
        <f t="shared" ref="E752:F755" si="218">J752</f>
        <v>✔PS Form 3600-EZ</v>
      </c>
      <c r="F752" s="7" t="str">
        <f t="shared" si="218"/>
        <v>✔PS Form 3600-FCM</v>
      </c>
      <c r="H752" s="25">
        <v>43585</v>
      </c>
      <c r="I752" s="23" t="s">
        <v>121</v>
      </c>
      <c r="J752" s="23" t="s">
        <v>122</v>
      </c>
      <c r="K752" s="23" t="s">
        <v>123</v>
      </c>
      <c r="L752" s="23" t="s">
        <v>124</v>
      </c>
      <c r="M752" s="23" t="s">
        <v>125</v>
      </c>
      <c r="N752" s="23" t="s">
        <v>126</v>
      </c>
      <c r="O752" s="23" t="s">
        <v>127</v>
      </c>
      <c r="P752" s="23" t="s">
        <v>128</v>
      </c>
      <c r="Q752" s="23" t="s">
        <v>129</v>
      </c>
      <c r="R752" s="23" t="s">
        <v>130</v>
      </c>
      <c r="S752" s="23" t="s">
        <v>131</v>
      </c>
      <c r="T752" s="23" t="s">
        <v>132</v>
      </c>
    </row>
    <row r="753" spans="3:11" ht="15" x14ac:dyDescent="0.3">
      <c r="C753" s="1"/>
      <c r="D753" s="7" t="str">
        <f t="shared" ref="D753:D755" si="219">I753</f>
        <v>✔PS Form 3600-PM</v>
      </c>
      <c r="E753" s="7" t="str">
        <f t="shared" si="218"/>
        <v>✔PS Form 3602-C</v>
      </c>
      <c r="F753" s="7" t="str">
        <f t="shared" si="218"/>
        <v>✔PS Form 3602-EZ</v>
      </c>
      <c r="I753" s="22" t="str">
        <f>L752</f>
        <v>✔PS Form 3600-PM</v>
      </c>
      <c r="J753" s="22" t="str">
        <f t="shared" ref="J753:K753" si="220">M752</f>
        <v>✔PS Form 3602-C</v>
      </c>
      <c r="K753" s="22" t="str">
        <f t="shared" si="220"/>
        <v>✔PS Form 3602-EZ</v>
      </c>
    </row>
    <row r="754" spans="3:11" ht="15" x14ac:dyDescent="0.3">
      <c r="C754" s="1"/>
      <c r="D754" s="7" t="str">
        <f t="shared" si="219"/>
        <v>✔PS Form 3602-N</v>
      </c>
      <c r="E754" s="7" t="str">
        <f t="shared" si="218"/>
        <v>✔PS Form 3602-NZ</v>
      </c>
      <c r="F754" s="7" t="str">
        <f t="shared" si="218"/>
        <v>✔PS Form 3700</v>
      </c>
      <c r="I754" s="22" t="str">
        <f>O752</f>
        <v>✔PS Form 3602-N</v>
      </c>
      <c r="J754" s="22" t="str">
        <f t="shared" ref="J754:K754" si="221">P752</f>
        <v>✔PS Form 3602-NZ</v>
      </c>
      <c r="K754" s="22" t="str">
        <f t="shared" si="221"/>
        <v>✔PS Form 3700</v>
      </c>
    </row>
    <row r="755" spans="3:11" ht="15" x14ac:dyDescent="0.3">
      <c r="C755" s="1"/>
      <c r="D755" s="7" t="str">
        <f t="shared" si="219"/>
        <v>✔PS Form 3605-R</v>
      </c>
      <c r="E755" s="7" t="str">
        <f t="shared" si="218"/>
        <v>✔PS Form 8125</v>
      </c>
      <c r="F755" s="7" t="str">
        <f t="shared" si="218"/>
        <v>✔PS Form 3602-R</v>
      </c>
      <c r="I755" s="22" t="str">
        <f>R752</f>
        <v>✔PS Form 3605-R</v>
      </c>
      <c r="J755" s="22" t="str">
        <f>S752</f>
        <v>✔PS Form 8125</v>
      </c>
      <c r="K755" s="22" t="str">
        <f>T752</f>
        <v>✔PS Form 3602-R</v>
      </c>
    </row>
    <row r="756" spans="3:11" ht="15" x14ac:dyDescent="0.25">
      <c r="C756" s="26"/>
      <c r="D756" s="27"/>
      <c r="E756" s="27"/>
      <c r="F756" s="27"/>
    </row>
    <row r="757" spans="3:11" ht="15.6" x14ac:dyDescent="0.25">
      <c r="C757" s="1"/>
      <c r="D757" s="13" t="s">
        <v>111</v>
      </c>
      <c r="E757" s="17" t="s">
        <v>133</v>
      </c>
      <c r="F757" s="6" t="str">
        <f>H750</f>
        <v>$1,001 - $5,000</v>
      </c>
    </row>
    <row r="758" spans="3:11" ht="15" customHeight="1" x14ac:dyDescent="0.25">
      <c r="C758" s="1"/>
      <c r="D758" s="71" t="str">
        <f>H749</f>
        <v>PC: 32-BIT WINDOWS, 64-BIT WINDOWS, WINDOWS 7, WINDOWS 8, ** Windows 10, Windows 10, Windows Server 2012, Windows Server 2013</v>
      </c>
      <c r="E758" s="71"/>
      <c r="F758" s="71"/>
    </row>
    <row r="759" spans="3:11" ht="15" customHeight="1" x14ac:dyDescent="0.25">
      <c r="C759" s="1"/>
      <c r="D759" s="71"/>
      <c r="E759" s="71"/>
      <c r="F759" s="71"/>
    </row>
    <row r="760" spans="3:11" ht="15.6" x14ac:dyDescent="0.25">
      <c r="C760" s="1"/>
      <c r="D760" s="7" t="s">
        <v>120</v>
      </c>
      <c r="E760" s="17" t="s">
        <v>134</v>
      </c>
      <c r="F760" s="18">
        <f>$I$2</f>
        <v>45678</v>
      </c>
    </row>
    <row r="761" spans="3:11" ht="15" x14ac:dyDescent="0.25">
      <c r="C761" s="1"/>
      <c r="D761" s="7"/>
      <c r="E761" s="19"/>
      <c r="F761" s="20"/>
      <c r="G761">
        <f>616-541+1</f>
        <v>76</v>
      </c>
    </row>
    <row r="762" spans="3:11" x14ac:dyDescent="0.25">
      <c r="C762" s="1"/>
      <c r="D762" s="1"/>
      <c r="E762" s="1"/>
      <c r="F762" s="1"/>
    </row>
    <row r="763" spans="3:11" ht="16.8" x14ac:dyDescent="0.25">
      <c r="C763" s="72" t="s">
        <v>3</v>
      </c>
      <c r="D763" s="72"/>
      <c r="E763" s="72"/>
      <c r="F763" s="72"/>
    </row>
    <row r="764" spans="3:11" ht="16.8" x14ac:dyDescent="0.25">
      <c r="C764" s="73" t="s">
        <v>4</v>
      </c>
      <c r="D764" s="73"/>
      <c r="E764" s="73"/>
      <c r="F764" s="73"/>
    </row>
    <row r="765" spans="3:11" x14ac:dyDescent="0.25">
      <c r="C765" s="1"/>
      <c r="D765" s="9"/>
      <c r="E765" s="9"/>
      <c r="F765" s="9"/>
    </row>
    <row r="766" spans="3:11" ht="15.6" x14ac:dyDescent="0.3">
      <c r="C766" s="69" t="str">
        <f t="shared" ref="C766:C775" si="222">+J766</f>
        <v>Company Name:   ACCUZIP INC.</v>
      </c>
      <c r="D766" s="69"/>
      <c r="E766" s="69"/>
      <c r="F766" s="69"/>
      <c r="H766" s="22" t="s">
        <v>5</v>
      </c>
      <c r="I766" s="22" t="s">
        <v>6</v>
      </c>
      <c r="J766" s="22" t="str">
        <f t="shared" ref="J766:J775" si="223">CONCATENATE(H766,I766)</f>
        <v>Company Name:   ACCUZIP INC.</v>
      </c>
    </row>
    <row r="767" spans="3:11" ht="15.6" x14ac:dyDescent="0.3">
      <c r="C767" s="69" t="str">
        <f t="shared" si="222"/>
        <v>Product Name:   ACCUZIP6 PUBLICATION</v>
      </c>
      <c r="D767" s="69"/>
      <c r="E767" s="69"/>
      <c r="F767" s="69"/>
      <c r="H767" s="22" t="s">
        <v>7</v>
      </c>
      <c r="I767" s="22" t="s">
        <v>166</v>
      </c>
      <c r="J767" s="22" t="str">
        <f t="shared" si="223"/>
        <v>Product Name:   ACCUZIP6 PUBLICATION</v>
      </c>
    </row>
    <row r="768" spans="3:11" ht="15.6" x14ac:dyDescent="0.3">
      <c r="C768" s="69" t="str">
        <f t="shared" si="222"/>
        <v>Product Version:   5.11</v>
      </c>
      <c r="D768" s="69"/>
      <c r="E768" s="69"/>
      <c r="F768" s="69"/>
      <c r="H768" s="22" t="s">
        <v>9</v>
      </c>
      <c r="I768" s="22">
        <v>5.1100000000000003</v>
      </c>
      <c r="J768" s="22" t="str">
        <f t="shared" si="223"/>
        <v>Product Version:   5.11</v>
      </c>
    </row>
    <row r="769" spans="3:10" ht="15" x14ac:dyDescent="0.3">
      <c r="C769" s="70" t="str">
        <f t="shared" si="222"/>
        <v>Sales Contact:   Sales</v>
      </c>
      <c r="D769" s="70"/>
      <c r="E769" s="70"/>
      <c r="F769" s="70"/>
      <c r="H769" s="22" t="s">
        <v>10</v>
      </c>
      <c r="I769" s="22" t="s">
        <v>11</v>
      </c>
      <c r="J769" s="22" t="str">
        <f t="shared" si="223"/>
        <v>Sales Contact:   Sales</v>
      </c>
    </row>
    <row r="770" spans="3:10" ht="15" x14ac:dyDescent="0.3">
      <c r="C770" s="70" t="str">
        <f t="shared" si="222"/>
        <v>Address:   3216 El Camino Real</v>
      </c>
      <c r="D770" s="70"/>
      <c r="E770" s="70"/>
      <c r="F770" s="70"/>
      <c r="H770" s="22" t="s">
        <v>12</v>
      </c>
      <c r="I770" s="22" t="s">
        <v>13</v>
      </c>
      <c r="J770" s="22" t="str">
        <f t="shared" si="223"/>
        <v>Address:   3216 El Camino Real</v>
      </c>
    </row>
    <row r="771" spans="3:10" ht="15" x14ac:dyDescent="0.3">
      <c r="C771" s="70" t="str">
        <f t="shared" si="222"/>
        <v>City State Zip:   Atascadero CA  93422-2500</v>
      </c>
      <c r="D771" s="70"/>
      <c r="E771" s="70"/>
      <c r="F771" s="70"/>
      <c r="H771" s="22" t="s">
        <v>14</v>
      </c>
      <c r="I771" s="22" t="s">
        <v>351</v>
      </c>
      <c r="J771" s="22" t="str">
        <f t="shared" si="223"/>
        <v>City State Zip:   Atascadero CA  93422-2500</v>
      </c>
    </row>
    <row r="772" spans="3:10" ht="15" x14ac:dyDescent="0.3">
      <c r="C772" s="70" t="str">
        <f t="shared" si="222"/>
        <v>Phone:   (805) 461-7300</v>
      </c>
      <c r="D772" s="70"/>
      <c r="E772" s="70"/>
      <c r="F772" s="70"/>
      <c r="H772" s="22" t="s">
        <v>15</v>
      </c>
      <c r="I772" s="22" t="s">
        <v>16</v>
      </c>
      <c r="J772" s="22" t="str">
        <f t="shared" si="223"/>
        <v>Phone:   (805) 461-7300</v>
      </c>
    </row>
    <row r="773" spans="3:10" ht="15" x14ac:dyDescent="0.3">
      <c r="C773" s="70" t="str">
        <f t="shared" si="222"/>
        <v>Fax:   (877) 839-6531</v>
      </c>
      <c r="D773" s="70"/>
      <c r="E773" s="70"/>
      <c r="F773" s="70"/>
      <c r="H773" s="22" t="s">
        <v>17</v>
      </c>
      <c r="I773" s="22" t="s">
        <v>18</v>
      </c>
      <c r="J773" s="22" t="str">
        <f t="shared" si="223"/>
        <v>Fax:   (877) 839-6531</v>
      </c>
    </row>
    <row r="774" spans="3:10" ht="15" x14ac:dyDescent="0.3">
      <c r="C774" s="70" t="str">
        <f t="shared" si="222"/>
        <v>Email:   sales@accuzip.com</v>
      </c>
      <c r="D774" s="70"/>
      <c r="E774" s="70"/>
      <c r="F774" s="70"/>
      <c r="H774" s="22" t="s">
        <v>19</v>
      </c>
      <c r="I774" s="22" t="s">
        <v>20</v>
      </c>
      <c r="J774" s="22" t="str">
        <f t="shared" si="223"/>
        <v>Email:   sales@accuzip.com</v>
      </c>
    </row>
    <row r="775" spans="3:10" ht="15" x14ac:dyDescent="0.3">
      <c r="C775" s="70" t="str">
        <f t="shared" si="222"/>
        <v>Web:   www.accuzip.com</v>
      </c>
      <c r="D775" s="70"/>
      <c r="E775" s="70"/>
      <c r="F775" s="70"/>
      <c r="H775" s="22" t="s">
        <v>21</v>
      </c>
      <c r="I775" s="22" t="s">
        <v>22</v>
      </c>
      <c r="J775" s="22" t="str">
        <f t="shared" si="223"/>
        <v>Web:   www.accuzip.com</v>
      </c>
    </row>
    <row r="776" spans="3:10" x14ac:dyDescent="0.25">
      <c r="C776" s="1"/>
      <c r="D776" s="9"/>
      <c r="E776" s="9"/>
      <c r="F776" s="9"/>
    </row>
    <row r="777" spans="3:10" ht="16.8" x14ac:dyDescent="0.25">
      <c r="C777" s="68" t="s">
        <v>23</v>
      </c>
      <c r="D777" s="68"/>
      <c r="E777" s="68"/>
      <c r="F777" s="68"/>
    </row>
    <row r="778" spans="3:10" ht="15.6" x14ac:dyDescent="0.3">
      <c r="C778" s="1"/>
      <c r="D778" s="28" t="str">
        <f>H778</f>
        <v>Standard Mail</v>
      </c>
      <c r="E778" s="28" t="str">
        <f>H795</f>
        <v>First-Class</v>
      </c>
      <c r="F778" s="13" t="str">
        <f>+H808</f>
        <v>Periodical</v>
      </c>
      <c r="H778" s="22" t="s">
        <v>24</v>
      </c>
    </row>
    <row r="779" spans="3:10" ht="15" x14ac:dyDescent="0.3">
      <c r="C779" s="1"/>
      <c r="D779" s="7" t="str">
        <f>+H779</f>
        <v>✔Automation Flats</v>
      </c>
      <c r="E779" s="7" t="str">
        <f>+H796</f>
        <v>Automation Flat Trays on Pallets</v>
      </c>
      <c r="F779" s="7" t="str">
        <f>+H809</f>
        <v>✔Automation Letters</v>
      </c>
      <c r="H779" s="22" t="s">
        <v>25</v>
      </c>
    </row>
    <row r="780" spans="3:10" ht="15" x14ac:dyDescent="0.3">
      <c r="C780" s="1"/>
      <c r="D780" s="7" t="str">
        <f t="shared" ref="D780:D793" si="224">+H780</f>
        <v>Automation Letters</v>
      </c>
      <c r="E780" s="7" t="str">
        <f t="shared" ref="E780:E790" si="225">+H797</f>
        <v>✔Automation Flats - Bundle Based Option</v>
      </c>
      <c r="F780" s="7" t="str">
        <f t="shared" ref="F780:F791" si="226">+H810</f>
        <v>✔Barcoded Machinable Flats</v>
      </c>
      <c r="H780" s="22" t="s">
        <v>145</v>
      </c>
    </row>
    <row r="781" spans="3:10" ht="15" x14ac:dyDescent="0.3">
      <c r="C781" s="1"/>
      <c r="D781" s="7" t="str">
        <f t="shared" si="224"/>
        <v>✔Co-Sacked Flats</v>
      </c>
      <c r="E781" s="7" t="str">
        <f t="shared" si="225"/>
        <v>✔Automation Flats - Tray Based Option</v>
      </c>
      <c r="F781" s="7" t="str">
        <f t="shared" si="226"/>
        <v>✔Carrier Route Flats</v>
      </c>
      <c r="H781" s="22" t="s">
        <v>341</v>
      </c>
    </row>
    <row r="782" spans="3:10" ht="15" x14ac:dyDescent="0.3">
      <c r="C782" s="1"/>
      <c r="D782" s="7" t="str">
        <f t="shared" si="224"/>
        <v>✔ECR Flats</v>
      </c>
      <c r="E782" s="7" t="str">
        <f t="shared" si="225"/>
        <v>Automation Letters</v>
      </c>
      <c r="F782" s="7" t="str">
        <f t="shared" si="226"/>
        <v>✔Carrier Route Letters</v>
      </c>
      <c r="H782" s="22" t="s">
        <v>27</v>
      </c>
    </row>
    <row r="783" spans="3:10" ht="15" x14ac:dyDescent="0.3">
      <c r="C783" s="1"/>
      <c r="D783" s="7" t="str">
        <f t="shared" si="224"/>
        <v>ECR Letters &lt;= 3.0 Ounces</v>
      </c>
      <c r="E783" s="7" t="str">
        <f t="shared" si="225"/>
        <v>Automation Letters - Trays on Pallets</v>
      </c>
      <c r="F783" s="7" t="str">
        <f t="shared" si="226"/>
        <v>Machinable Flat Bundles on Pallets</v>
      </c>
      <c r="H783" s="22" t="s">
        <v>167</v>
      </c>
    </row>
    <row r="784" spans="3:10" ht="15" x14ac:dyDescent="0.3">
      <c r="C784" s="1"/>
      <c r="D784" s="7" t="str">
        <f t="shared" si="224"/>
        <v>ECR Letters &gt; 3.0 Ounces</v>
      </c>
      <c r="E784" s="7" t="str">
        <f t="shared" si="225"/>
        <v>✔Co-Trayed Flats</v>
      </c>
      <c r="F784" s="7" t="str">
        <f t="shared" si="226"/>
        <v>✔Machinable Flats Co-Sacked Preparation</v>
      </c>
      <c r="H784" s="22" t="s">
        <v>168</v>
      </c>
    </row>
    <row r="785" spans="3:19" ht="15" x14ac:dyDescent="0.3">
      <c r="C785" s="1"/>
      <c r="D785" s="7" t="str">
        <f t="shared" si="224"/>
        <v>Flat Bundles on Pallets</v>
      </c>
      <c r="E785" s="7" t="str">
        <f t="shared" si="225"/>
        <v>Machinable Letter Trays on Pallets</v>
      </c>
      <c r="F785" s="7" t="str">
        <f t="shared" si="226"/>
        <v>Merged Bundles on Pallets</v>
      </c>
      <c r="H785" s="22" t="s">
        <v>136</v>
      </c>
    </row>
    <row r="786" spans="3:19" ht="15" x14ac:dyDescent="0.3">
      <c r="C786" s="1"/>
      <c r="D786" s="7" t="str">
        <f t="shared" si="224"/>
        <v>Irregular Parcels</v>
      </c>
      <c r="E786" s="7" t="str">
        <f t="shared" si="225"/>
        <v>Machinable Letters</v>
      </c>
      <c r="F786" s="7" t="str">
        <f t="shared" si="226"/>
        <v>✔Merged Flats in Sacks</v>
      </c>
      <c r="H786" s="22" t="s">
        <v>169</v>
      </c>
    </row>
    <row r="787" spans="3:19" ht="15" x14ac:dyDescent="0.3">
      <c r="C787" s="1"/>
      <c r="D787" s="7" t="str">
        <f t="shared" si="224"/>
        <v>Machinable Letters</v>
      </c>
      <c r="E787" s="7" t="str">
        <f t="shared" si="225"/>
        <v>✔Non-Automation Flat Trays on Pallets</v>
      </c>
      <c r="F787" s="7" t="str">
        <f t="shared" si="226"/>
        <v>Merged Pallets-5% Threshold</v>
      </c>
      <c r="H787" s="22" t="s">
        <v>170</v>
      </c>
    </row>
    <row r="788" spans="3:19" ht="15" x14ac:dyDescent="0.3">
      <c r="C788" s="1"/>
      <c r="D788" s="7" t="str">
        <f t="shared" si="224"/>
        <v>Machinable Parcels</v>
      </c>
      <c r="E788" s="7" t="str">
        <f t="shared" si="225"/>
        <v>✔Non-Automation Flats</v>
      </c>
      <c r="F788" s="7" t="str">
        <f t="shared" si="226"/>
        <v>Merged Pallets-5% Threshold &amp; City State</v>
      </c>
      <c r="H788" s="22" t="s">
        <v>171</v>
      </c>
    </row>
    <row r="789" spans="3:19" ht="15" x14ac:dyDescent="0.3">
      <c r="C789" s="1"/>
      <c r="D789" s="7" t="str">
        <f t="shared" si="224"/>
        <v>Merged Flat Bundles in Sacks</v>
      </c>
      <c r="E789" s="7" t="str">
        <f t="shared" si="225"/>
        <v>Non-Machinable Letter Trays on Pallets</v>
      </c>
      <c r="F789" s="7" t="str">
        <f t="shared" si="226"/>
        <v>✔Non-Automation Letters</v>
      </c>
      <c r="H789" s="22" t="s">
        <v>172</v>
      </c>
    </row>
    <row r="790" spans="3:19" ht="15" x14ac:dyDescent="0.3">
      <c r="C790" s="1"/>
      <c r="D790" s="7" t="str">
        <f t="shared" si="224"/>
        <v>Merged Flat Bundles on Pallets</v>
      </c>
      <c r="E790" s="7" t="str">
        <f t="shared" si="225"/>
        <v>Nonmachinable Letters</v>
      </c>
      <c r="F790" s="7" t="str">
        <f t="shared" si="226"/>
        <v>✔Non-Barcoded Machinable Flats</v>
      </c>
      <c r="H790" s="22" t="s">
        <v>137</v>
      </c>
    </row>
    <row r="791" spans="3:19" ht="15" x14ac:dyDescent="0.3">
      <c r="C791" s="1"/>
      <c r="D791" s="7" t="str">
        <f t="shared" si="224"/>
        <v>Merged Pallets-5% Threshold</v>
      </c>
      <c r="E791" s="7"/>
      <c r="F791" s="7" t="str">
        <f t="shared" si="226"/>
        <v>Non-Machinable Flat Bundles on Pallets</v>
      </c>
      <c r="H791" s="22" t="s">
        <v>138</v>
      </c>
    </row>
    <row r="792" spans="3:19" ht="15" x14ac:dyDescent="0.3">
      <c r="C792" s="1"/>
      <c r="D792" s="7" t="str">
        <f t="shared" si="224"/>
        <v>Merged Pallets-5% Threshold &amp; City State</v>
      </c>
      <c r="E792" s="7"/>
      <c r="F792" s="7"/>
      <c r="H792" s="22" t="s">
        <v>139</v>
      </c>
    </row>
    <row r="793" spans="3:19" ht="15" x14ac:dyDescent="0.3">
      <c r="C793" s="1"/>
      <c r="D793" s="7" t="str">
        <f t="shared" si="224"/>
        <v>✔Non-Automation Flats</v>
      </c>
      <c r="E793" s="7"/>
      <c r="F793" s="7"/>
      <c r="H793" s="22" t="s">
        <v>38</v>
      </c>
    </row>
    <row r="794" spans="3:19" ht="15" x14ac:dyDescent="0.3">
      <c r="C794" s="1"/>
      <c r="D794" s="7" t="str">
        <f>+H794</f>
        <v>Nonmachinable Letters</v>
      </c>
      <c r="E794" s="29"/>
      <c r="F794" s="7"/>
      <c r="H794" s="22" t="s">
        <v>173</v>
      </c>
    </row>
    <row r="795" spans="3:19" ht="16.8" x14ac:dyDescent="0.3">
      <c r="C795" s="68" t="s">
        <v>40</v>
      </c>
      <c r="D795" s="68"/>
      <c r="E795" s="68"/>
      <c r="F795" s="68"/>
      <c r="H795" s="23" t="s">
        <v>41</v>
      </c>
    </row>
    <row r="796" spans="3:19" ht="15.6" x14ac:dyDescent="0.3">
      <c r="C796" s="1"/>
      <c r="D796" s="28" t="s">
        <v>42</v>
      </c>
      <c r="E796" s="30"/>
      <c r="F796" s="7"/>
      <c r="H796" s="22" t="s">
        <v>140</v>
      </c>
      <c r="I796" s="22" t="s">
        <v>42</v>
      </c>
    </row>
    <row r="797" spans="3:19" ht="15" x14ac:dyDescent="0.3">
      <c r="C797" s="1"/>
      <c r="D797" s="7" t="str">
        <f>I797</f>
        <v>✔Additional User Documentation (Any)</v>
      </c>
      <c r="E797" s="7" t="str">
        <f t="shared" ref="E797:F800" si="227">J797</f>
        <v>✔Co-Bundling</v>
      </c>
      <c r="F797" s="7" t="str">
        <f t="shared" si="227"/>
        <v>✔Optional Endorsement Lines (OELs)</v>
      </c>
      <c r="H797" s="22" t="s">
        <v>44</v>
      </c>
      <c r="I797" s="23" t="s">
        <v>45</v>
      </c>
      <c r="J797" s="23" t="s">
        <v>46</v>
      </c>
      <c r="K797" s="23" t="s">
        <v>47</v>
      </c>
      <c r="L797" s="23" t="s">
        <v>48</v>
      </c>
      <c r="M797" s="23" t="s">
        <v>49</v>
      </c>
      <c r="N797" s="23" t="s">
        <v>50</v>
      </c>
      <c r="O797" s="23" t="s">
        <v>51</v>
      </c>
      <c r="P797" s="23" t="s">
        <v>52</v>
      </c>
      <c r="Q797" s="23" t="s">
        <v>53</v>
      </c>
      <c r="R797" s="23" t="s">
        <v>54</v>
      </c>
      <c r="S797" s="23" t="s">
        <v>55</v>
      </c>
    </row>
    <row r="798" spans="3:19" ht="15" x14ac:dyDescent="0.3">
      <c r="C798" s="1"/>
      <c r="D798" s="7" t="str">
        <f t="shared" ref="D798:D800" si="228">I798</f>
        <v>✔Job Setup/Parameter Report</v>
      </c>
      <c r="E798" s="7" t="str">
        <f t="shared" si="227"/>
        <v>✔USPS Qualification Report</v>
      </c>
      <c r="F798" s="7" t="str">
        <f t="shared" si="227"/>
        <v>✔ZAP Approval</v>
      </c>
      <c r="H798" s="22" t="s">
        <v>56</v>
      </c>
      <c r="I798" s="22" t="str">
        <f>L797</f>
        <v>✔Job Setup/Parameter Report</v>
      </c>
      <c r="J798" s="22" t="str">
        <f t="shared" ref="J798:K798" si="229">M797</f>
        <v>✔USPS Qualification Report</v>
      </c>
      <c r="K798" s="22" t="str">
        <f t="shared" si="229"/>
        <v>✔ZAP Approval</v>
      </c>
    </row>
    <row r="799" spans="3:19" ht="15" x14ac:dyDescent="0.3">
      <c r="C799" s="1"/>
      <c r="D799" s="7" t="str">
        <f t="shared" si="228"/>
        <v>✔Origin 3-digit Trays/Sacks</v>
      </c>
      <c r="E799" s="7" t="str">
        <f t="shared" si="227"/>
        <v>✔Origin SCF Sacks</v>
      </c>
      <c r="F799" s="7" t="str">
        <f t="shared" si="227"/>
        <v>✔IM Barcoded Tray Labels</v>
      </c>
      <c r="H799" s="22" t="s">
        <v>145</v>
      </c>
      <c r="I799" s="22" t="str">
        <f>O797</f>
        <v>✔Origin 3-digit Trays/Sacks</v>
      </c>
      <c r="J799" s="22" t="str">
        <f t="shared" ref="J799:K799" si="230">P797</f>
        <v>✔Origin SCF Sacks</v>
      </c>
      <c r="K799" s="22" t="str">
        <f t="shared" si="230"/>
        <v>✔IM Barcoded Tray Labels</v>
      </c>
    </row>
    <row r="800" spans="3:19" ht="15" x14ac:dyDescent="0.3">
      <c r="C800" s="1"/>
      <c r="D800" s="7" t="str">
        <f t="shared" si="228"/>
        <v>✔Origin AADC Trays</v>
      </c>
      <c r="E800" s="7" t="str">
        <f t="shared" si="227"/>
        <v>✔FSS Preparation</v>
      </c>
      <c r="F800" s="7"/>
      <c r="H800" s="22" t="s">
        <v>141</v>
      </c>
      <c r="I800" s="22" t="str">
        <f>R797</f>
        <v>✔Origin AADC Trays</v>
      </c>
      <c r="J800" s="22" t="str">
        <f t="shared" ref="J800:K800" si="231">S797</f>
        <v>✔FSS Preparation</v>
      </c>
      <c r="K800" s="22">
        <f t="shared" si="231"/>
        <v>0</v>
      </c>
    </row>
    <row r="801" spans="3:22" ht="14.4" x14ac:dyDescent="0.3">
      <c r="C801" s="1"/>
      <c r="D801" s="9"/>
      <c r="E801" s="9"/>
      <c r="F801" s="9"/>
      <c r="H801" s="22" t="s">
        <v>344</v>
      </c>
    </row>
    <row r="802" spans="3:22" ht="15.6" x14ac:dyDescent="0.3">
      <c r="C802" s="1"/>
      <c r="D802" s="13" t="s">
        <v>58</v>
      </c>
      <c r="E802" s="7"/>
      <c r="F802" s="7"/>
      <c r="H802" s="22" t="s">
        <v>142</v>
      </c>
      <c r="I802" s="22" t="s">
        <v>58</v>
      </c>
    </row>
    <row r="803" spans="3:22" ht="15" x14ac:dyDescent="0.3">
      <c r="C803" s="1"/>
      <c r="D803" s="7" t="str">
        <f>I803</f>
        <v>✔CRD Trays</v>
      </c>
      <c r="E803" s="7" t="str">
        <f>J803</f>
        <v>✔CR5 Trays</v>
      </c>
      <c r="F803" s="7" t="str">
        <f>K803</f>
        <v>✔CR3 Trays</v>
      </c>
      <c r="H803" s="22" t="s">
        <v>170</v>
      </c>
      <c r="I803" s="23" t="s">
        <v>60</v>
      </c>
      <c r="J803" s="23" t="s">
        <v>61</v>
      </c>
      <c r="K803" s="23" t="s">
        <v>62</v>
      </c>
      <c r="L803" s="23" t="s">
        <v>63</v>
      </c>
      <c r="M803" s="23" t="s">
        <v>64</v>
      </c>
      <c r="N803" s="23" t="s">
        <v>65</v>
      </c>
      <c r="O803" s="23" t="s">
        <v>66</v>
      </c>
      <c r="P803" s="23" t="s">
        <v>67</v>
      </c>
      <c r="Q803" s="23" t="s">
        <v>68</v>
      </c>
      <c r="R803" s="23" t="s">
        <v>69</v>
      </c>
      <c r="S803" s="23" t="s">
        <v>70</v>
      </c>
      <c r="T803" s="23" t="s">
        <v>71</v>
      </c>
      <c r="U803" s="23" t="s">
        <v>72</v>
      </c>
      <c r="V803" s="23" t="s">
        <v>73</v>
      </c>
    </row>
    <row r="804" spans="3:22" ht="15" x14ac:dyDescent="0.3">
      <c r="C804" s="1"/>
      <c r="D804" s="7" t="str">
        <f t="shared" ref="D804:F807" si="232">I804</f>
        <v>✔CRD Sacks</v>
      </c>
      <c r="E804" s="7" t="str">
        <f t="shared" si="232"/>
        <v>✔CR5S Sacks</v>
      </c>
      <c r="F804" s="7" t="str">
        <f t="shared" si="232"/>
        <v>✔CR5 Sacks</v>
      </c>
      <c r="H804" s="22" t="s">
        <v>74</v>
      </c>
      <c r="I804" s="22" t="str">
        <f>L803</f>
        <v>✔CRD Sacks</v>
      </c>
      <c r="J804" s="22" t="str">
        <f t="shared" ref="J804:K804" si="233">M803</f>
        <v>✔CR5S Sacks</v>
      </c>
      <c r="K804" s="22" t="str">
        <f t="shared" si="233"/>
        <v>✔CR5 Sacks</v>
      </c>
    </row>
    <row r="805" spans="3:22" ht="15" x14ac:dyDescent="0.3">
      <c r="C805" s="1"/>
      <c r="D805" s="7" t="str">
        <f t="shared" si="232"/>
        <v>✔CR3 Sacks</v>
      </c>
      <c r="E805" s="7" t="str">
        <f t="shared" si="232"/>
        <v>✔High Density (HD) Price</v>
      </c>
      <c r="F805" s="7" t="str">
        <f t="shared" si="232"/>
        <v>✔Saturation Price (75%Total)</v>
      </c>
      <c r="H805" s="22" t="s">
        <v>38</v>
      </c>
      <c r="I805" s="22" t="str">
        <f>O803</f>
        <v>✔CR3 Sacks</v>
      </c>
      <c r="J805" s="22" t="str">
        <f t="shared" ref="J805:K805" si="234">P803</f>
        <v>✔High Density (HD) Price</v>
      </c>
      <c r="K805" s="22" t="str">
        <f t="shared" si="234"/>
        <v>✔Saturation Price (75%Total)</v>
      </c>
    </row>
    <row r="806" spans="3:22" ht="15" x14ac:dyDescent="0.3">
      <c r="C806" s="1"/>
      <c r="D806" s="7" t="str">
        <f t="shared" si="232"/>
        <v>✔Saturation Price (90%Res)</v>
      </c>
      <c r="E806" s="7" t="str">
        <f t="shared" si="232"/>
        <v>✔eLOT Sequencing</v>
      </c>
      <c r="F806" s="7" t="str">
        <f t="shared" si="232"/>
        <v>✔Walk Sequencing</v>
      </c>
      <c r="H806" s="22" t="s">
        <v>144</v>
      </c>
      <c r="I806" s="22" t="str">
        <f>R803</f>
        <v>✔Saturation Price (90%Res)</v>
      </c>
      <c r="J806" s="22" t="str">
        <f t="shared" ref="J806:K806" si="235">S803</f>
        <v>✔eLOT Sequencing</v>
      </c>
      <c r="K806" s="22" t="str">
        <f t="shared" si="235"/>
        <v>✔Walk Sequencing</v>
      </c>
    </row>
    <row r="807" spans="3:22" ht="15" x14ac:dyDescent="0.3">
      <c r="C807" s="1"/>
      <c r="D807" s="7" t="str">
        <f t="shared" si="232"/>
        <v>✔Multi-Box Section Bundles</v>
      </c>
      <c r="E807" s="7" t="str">
        <f t="shared" si="232"/>
        <v>✔High Density Plus (HDP) Price</v>
      </c>
      <c r="F807" s="7"/>
      <c r="H807" s="22" t="s">
        <v>173</v>
      </c>
      <c r="I807" s="22" t="str">
        <f>U803</f>
        <v>✔Multi-Box Section Bundles</v>
      </c>
      <c r="J807" s="22" t="str">
        <f t="shared" ref="J807:K807" si="236">V803</f>
        <v>✔High Density Plus (HDP) Price</v>
      </c>
      <c r="K807" s="22">
        <f t="shared" si="236"/>
        <v>0</v>
      </c>
    </row>
    <row r="808" spans="3:22" ht="15" x14ac:dyDescent="0.3">
      <c r="C808" s="1"/>
      <c r="D808" s="7"/>
      <c r="E808" s="7"/>
      <c r="F808" s="7"/>
      <c r="H808" s="22" t="s">
        <v>76</v>
      </c>
    </row>
    <row r="809" spans="3:22" ht="15.6" x14ac:dyDescent="0.3">
      <c r="C809" s="1"/>
      <c r="D809" s="13" t="s">
        <v>90</v>
      </c>
      <c r="E809" s="7"/>
      <c r="F809" s="7"/>
      <c r="H809" s="22" t="s">
        <v>26</v>
      </c>
      <c r="I809" s="22" t="s">
        <v>90</v>
      </c>
    </row>
    <row r="810" spans="3:22" ht="15" x14ac:dyDescent="0.3">
      <c r="C810" s="1"/>
      <c r="D810" s="7" t="str">
        <f>I810</f>
        <v>✔PER - Flat Tray Preparation</v>
      </c>
      <c r="E810" s="7" t="str">
        <f t="shared" ref="E810:F812" si="237">J810</f>
        <v>✔Outside County Container Report</v>
      </c>
      <c r="F810" s="7" t="str">
        <f t="shared" si="237"/>
        <v>✔PER - 6pc Letter Tray Minimum</v>
      </c>
      <c r="H810" s="22" t="s">
        <v>78</v>
      </c>
      <c r="I810" s="23" t="s">
        <v>92</v>
      </c>
      <c r="J810" s="23" t="s">
        <v>93</v>
      </c>
      <c r="K810" s="23" t="s">
        <v>94</v>
      </c>
      <c r="L810" s="23" t="s">
        <v>95</v>
      </c>
      <c r="M810" s="23" t="s">
        <v>96</v>
      </c>
      <c r="N810" s="23" t="s">
        <v>97</v>
      </c>
      <c r="O810" s="23" t="s">
        <v>98</v>
      </c>
      <c r="P810" s="23" t="s">
        <v>99</v>
      </c>
      <c r="Q810" s="23" t="s">
        <v>100</v>
      </c>
      <c r="R810" s="23" t="s">
        <v>101</v>
      </c>
    </row>
    <row r="811" spans="3:22" ht="15" x14ac:dyDescent="0.3">
      <c r="C811" s="1"/>
      <c r="D811" s="7" t="str">
        <f t="shared" ref="D811:D813" si="238">I811</f>
        <v>✔PER - FIRM Bundles</v>
      </c>
      <c r="E811" s="7" t="str">
        <f t="shared" si="237"/>
        <v>✔PER - In County Prices</v>
      </c>
      <c r="F811" s="7" t="str">
        <f t="shared" si="237"/>
        <v>✔PER - Zone Summary Report</v>
      </c>
      <c r="H811" s="22" t="s">
        <v>87</v>
      </c>
      <c r="I811" s="22" t="str">
        <f>L810</f>
        <v>✔PER - FIRM Bundles</v>
      </c>
      <c r="J811" s="22" t="str">
        <f t="shared" ref="J811:K811" si="239">M810</f>
        <v>✔PER - In County Prices</v>
      </c>
      <c r="K811" s="22" t="str">
        <f t="shared" si="239"/>
        <v>✔PER - Zone Summary Report</v>
      </c>
    </row>
    <row r="812" spans="3:22" ht="15" x14ac:dyDescent="0.3">
      <c r="C812" s="1"/>
      <c r="D812" s="7" t="str">
        <f t="shared" si="238"/>
        <v>✔PER - Ride Along Pieces</v>
      </c>
      <c r="E812" s="7" t="str">
        <f t="shared" si="237"/>
        <v>✔Outside County Bundle Report</v>
      </c>
      <c r="F812" s="7" t="str">
        <f t="shared" si="237"/>
        <v>✔Limited Circulation Discount</v>
      </c>
      <c r="H812" s="22" t="s">
        <v>88</v>
      </c>
      <c r="I812" s="22" t="str">
        <f>O810</f>
        <v>✔PER - Ride Along Pieces</v>
      </c>
      <c r="J812" s="22" t="str">
        <f t="shared" ref="J812:K812" si="240">P810</f>
        <v>✔Outside County Bundle Report</v>
      </c>
      <c r="K812" s="22" t="str">
        <f t="shared" si="240"/>
        <v>✔Limited Circulation Discount</v>
      </c>
    </row>
    <row r="813" spans="3:22" ht="15" x14ac:dyDescent="0.3">
      <c r="C813" s="1"/>
      <c r="D813" s="7" t="str">
        <f t="shared" si="238"/>
        <v>✔24-pc Trays/Sacks</v>
      </c>
      <c r="E813" s="7"/>
      <c r="F813" s="7"/>
      <c r="H813" s="22" t="s">
        <v>149</v>
      </c>
      <c r="I813" s="22" t="str">
        <f>R810</f>
        <v>✔24-pc Trays/Sacks</v>
      </c>
      <c r="J813" s="22">
        <f>S810</f>
        <v>0</v>
      </c>
      <c r="K813" s="22">
        <f>T810</f>
        <v>0</v>
      </c>
    </row>
    <row r="814" spans="3:22" ht="15" x14ac:dyDescent="0.3">
      <c r="C814" s="1"/>
      <c r="D814" s="7"/>
      <c r="E814" s="7"/>
      <c r="F814" s="7"/>
      <c r="H814" s="22" t="s">
        <v>342</v>
      </c>
    </row>
    <row r="815" spans="3:22" ht="15.6" x14ac:dyDescent="0.3">
      <c r="C815" s="1"/>
      <c r="D815" s="13" t="s">
        <v>104</v>
      </c>
      <c r="E815" s="7"/>
      <c r="F815" s="7"/>
      <c r="H815" s="22" t="s">
        <v>150</v>
      </c>
      <c r="I815" s="22" t="s">
        <v>104</v>
      </c>
    </row>
    <row r="816" spans="3:22" ht="15" x14ac:dyDescent="0.3">
      <c r="C816" s="1"/>
      <c r="D816" s="7" t="str">
        <f>I816</f>
        <v>✔5-digit Scheme Bundles (L007)</v>
      </c>
      <c r="E816" s="7" t="str">
        <f t="shared" ref="E816:F816" si="241">J816</f>
        <v>✔3-digit Scheme Bundles (L008)</v>
      </c>
      <c r="F816" s="7" t="str">
        <f t="shared" si="241"/>
        <v>✔5-digit Scheme Sacks</v>
      </c>
      <c r="H816" s="22" t="s">
        <v>102</v>
      </c>
      <c r="I816" s="23" t="s">
        <v>107</v>
      </c>
      <c r="J816" s="23" t="s">
        <v>108</v>
      </c>
      <c r="K816" s="23" t="s">
        <v>109</v>
      </c>
    </row>
    <row r="817" spans="3:16" ht="15" x14ac:dyDescent="0.3">
      <c r="C817" s="1"/>
      <c r="D817" s="7"/>
      <c r="E817" s="7"/>
      <c r="F817" s="7"/>
      <c r="H817" s="22" t="s">
        <v>138</v>
      </c>
    </row>
    <row r="818" spans="3:16" ht="15.6" x14ac:dyDescent="0.3">
      <c r="C818" s="1"/>
      <c r="D818" s="13" t="s">
        <v>110</v>
      </c>
      <c r="E818" s="7"/>
      <c r="F818" s="7"/>
      <c r="H818" s="22" t="s">
        <v>139</v>
      </c>
      <c r="I818" s="22" t="s">
        <v>110</v>
      </c>
    </row>
    <row r="819" spans="3:16" ht="15" x14ac:dyDescent="0.3">
      <c r="C819" s="1"/>
      <c r="D819" s="7" t="str">
        <f>I819</f>
        <v>✔No Overflow Trays</v>
      </c>
      <c r="E819" s="7" t="str">
        <f t="shared" ref="E819:F820" si="242">J819</f>
        <v>✔Reduced Overflow</v>
      </c>
      <c r="F819" s="7" t="str">
        <f t="shared" si="242"/>
        <v>✔5-digit\Scheme Trays</v>
      </c>
      <c r="H819" s="22" t="s">
        <v>103</v>
      </c>
      <c r="I819" s="23" t="s">
        <v>112</v>
      </c>
      <c r="J819" s="23" t="s">
        <v>113</v>
      </c>
      <c r="K819" s="23" t="s">
        <v>114</v>
      </c>
      <c r="L819" s="23" t="s">
        <v>115</v>
      </c>
      <c r="M819" s="23" t="s">
        <v>116</v>
      </c>
    </row>
    <row r="820" spans="3:16" ht="15" x14ac:dyDescent="0.3">
      <c r="C820" s="1"/>
      <c r="D820" s="7" t="str">
        <f>I820</f>
        <v>✔3-digit\Scheme Trays</v>
      </c>
      <c r="E820" s="7" t="str">
        <f t="shared" si="242"/>
        <v>✔AADC Trays</v>
      </c>
      <c r="F820" s="7"/>
      <c r="H820" s="22" t="s">
        <v>105</v>
      </c>
      <c r="I820" s="22" t="str">
        <f>L819</f>
        <v>✔3-digit\Scheme Trays</v>
      </c>
      <c r="J820" s="22" t="str">
        <f t="shared" ref="J820:K820" si="243">M819</f>
        <v>✔AADC Trays</v>
      </c>
      <c r="K820" s="22">
        <f t="shared" si="243"/>
        <v>0</v>
      </c>
    </row>
    <row r="821" spans="3:16" ht="15" x14ac:dyDescent="0.3">
      <c r="C821" s="1"/>
      <c r="D821" s="7"/>
      <c r="E821" s="7"/>
      <c r="F821" s="7"/>
      <c r="H821" s="22" t="s">
        <v>154</v>
      </c>
    </row>
    <row r="822" spans="3:16" ht="15.6" x14ac:dyDescent="0.3">
      <c r="C822" s="1"/>
      <c r="D822" s="13" t="s">
        <v>119</v>
      </c>
      <c r="E822" s="7"/>
      <c r="F822" s="7"/>
      <c r="H822" s="22" t="s">
        <v>40</v>
      </c>
      <c r="I822" s="22" t="s">
        <v>119</v>
      </c>
    </row>
    <row r="823" spans="3:16" ht="15" x14ac:dyDescent="0.3">
      <c r="C823" s="1"/>
      <c r="D823" s="7" t="str">
        <f>I823</f>
        <v>✔PS Form 3600-EZ</v>
      </c>
      <c r="E823" s="7" t="str">
        <f t="shared" ref="E823:F825" si="244">J823</f>
        <v>✔PS Form 3600-FCM</v>
      </c>
      <c r="F823" s="7" t="str">
        <f t="shared" si="244"/>
        <v>✔PS Form 3602-C</v>
      </c>
      <c r="I823" s="23" t="s">
        <v>122</v>
      </c>
      <c r="J823" s="23" t="s">
        <v>123</v>
      </c>
      <c r="K823" s="23" t="s">
        <v>125</v>
      </c>
      <c r="L823" s="23" t="s">
        <v>126</v>
      </c>
      <c r="M823" s="23" t="s">
        <v>127</v>
      </c>
      <c r="N823" s="23" t="s">
        <v>128</v>
      </c>
      <c r="O823" s="23" t="s">
        <v>130</v>
      </c>
      <c r="P823" s="23" t="s">
        <v>132</v>
      </c>
    </row>
    <row r="824" spans="3:16" ht="15" x14ac:dyDescent="0.3">
      <c r="C824" s="1"/>
      <c r="D824" s="7" t="str">
        <f t="shared" ref="D824:D825" si="245">I824</f>
        <v>✔PS Form 3602-EZ</v>
      </c>
      <c r="E824" s="7" t="str">
        <f t="shared" si="244"/>
        <v>✔PS Form 3602-N</v>
      </c>
      <c r="F824" s="7" t="str">
        <f t="shared" si="244"/>
        <v>✔PS Form 3602-NZ</v>
      </c>
      <c r="H824" s="22" t="s">
        <v>111</v>
      </c>
      <c r="I824" s="22" t="str">
        <f>L823</f>
        <v>✔PS Form 3602-EZ</v>
      </c>
      <c r="J824" s="22" t="str">
        <f t="shared" ref="J824:K824" si="246">M823</f>
        <v>✔PS Form 3602-N</v>
      </c>
      <c r="K824" s="22" t="str">
        <f t="shared" si="246"/>
        <v>✔PS Form 3602-NZ</v>
      </c>
    </row>
    <row r="825" spans="3:16" ht="15" x14ac:dyDescent="0.3">
      <c r="C825" s="1"/>
      <c r="D825" s="7" t="str">
        <f t="shared" si="245"/>
        <v>✔PS Form 3605-R</v>
      </c>
      <c r="E825" s="7" t="str">
        <f t="shared" si="244"/>
        <v>✔PS Form 3602-R</v>
      </c>
      <c r="F825" s="7"/>
      <c r="H825" s="22" t="s">
        <v>159</v>
      </c>
      <c r="I825" s="22" t="str">
        <f>O823</f>
        <v>✔PS Form 3605-R</v>
      </c>
      <c r="J825" s="22" t="str">
        <f t="shared" ref="J825:K825" si="247">P823</f>
        <v>✔PS Form 3602-R</v>
      </c>
      <c r="K825" s="22">
        <f t="shared" si="247"/>
        <v>0</v>
      </c>
    </row>
    <row r="826" spans="3:16" ht="15" x14ac:dyDescent="0.3">
      <c r="C826" s="31"/>
      <c r="D826" s="7"/>
      <c r="E826" s="7"/>
      <c r="F826" s="7"/>
      <c r="H826" s="22" t="s">
        <v>160</v>
      </c>
      <c r="I826" s="22">
        <f>R823</f>
        <v>0</v>
      </c>
      <c r="J826" s="22">
        <f>S823</f>
        <v>0</v>
      </c>
      <c r="K826" s="22">
        <f>T823</f>
        <v>0</v>
      </c>
    </row>
    <row r="827" spans="3:16" ht="14.4" x14ac:dyDescent="0.3">
      <c r="C827" s="32"/>
      <c r="D827" s="32"/>
      <c r="E827" s="32"/>
      <c r="F827" s="32"/>
      <c r="H827" s="22" t="s">
        <v>120</v>
      </c>
    </row>
    <row r="828" spans="3:16" ht="15.6" x14ac:dyDescent="0.25">
      <c r="C828" s="1"/>
      <c r="D828" s="13" t="s">
        <v>111</v>
      </c>
      <c r="E828" s="17" t="s">
        <v>133</v>
      </c>
      <c r="F828" s="6" t="str">
        <f>H826</f>
        <v>$1,001 - $5,000</v>
      </c>
      <c r="H828" s="25">
        <v>43585</v>
      </c>
    </row>
    <row r="829" spans="3:16" ht="15" customHeight="1" x14ac:dyDescent="0.25">
      <c r="C829" s="1"/>
      <c r="D829" s="71" t="str">
        <f>H825</f>
        <v>PC: ** 32-BIT WINDOWS, 64-BIT WINDOWS, WINDOWS 2003 SERVER, WINDOWS XP, Windows Server 2008, Windows Server 2012, Windows Server 2013</v>
      </c>
      <c r="E829" s="71"/>
      <c r="F829" s="71"/>
    </row>
    <row r="830" spans="3:16" ht="15" customHeight="1" x14ac:dyDescent="0.25">
      <c r="C830" s="1"/>
      <c r="D830" s="71"/>
      <c r="E830" s="71"/>
      <c r="F830" s="71"/>
    </row>
    <row r="831" spans="3:16" ht="15.6" x14ac:dyDescent="0.25">
      <c r="C831" s="1"/>
      <c r="D831" s="7" t="s">
        <v>120</v>
      </c>
      <c r="E831" s="17" t="s">
        <v>134</v>
      </c>
      <c r="F831" s="18">
        <f>$I$2</f>
        <v>45678</v>
      </c>
    </row>
    <row r="832" spans="3:16" x14ac:dyDescent="0.25">
      <c r="C832" s="1"/>
      <c r="D832" s="1"/>
      <c r="E832" s="1"/>
      <c r="F832" s="1"/>
    </row>
    <row r="833" spans="3:10" x14ac:dyDescent="0.25">
      <c r="C833" s="1"/>
      <c r="D833" s="1"/>
      <c r="E833" s="1"/>
      <c r="F833" s="1"/>
    </row>
    <row r="834" spans="3:10" x14ac:dyDescent="0.25">
      <c r="C834" s="1"/>
      <c r="D834" s="1"/>
      <c r="E834" s="1"/>
      <c r="F834" s="1"/>
    </row>
    <row r="835" spans="3:10" x14ac:dyDescent="0.25">
      <c r="C835" s="1"/>
      <c r="D835" s="1"/>
      <c r="E835" s="1"/>
      <c r="F835" s="1"/>
    </row>
    <row r="836" spans="3:10" x14ac:dyDescent="0.25">
      <c r="C836" s="1"/>
      <c r="D836" s="1"/>
      <c r="E836" s="1"/>
      <c r="F836" s="1"/>
    </row>
    <row r="837" spans="3:10" x14ac:dyDescent="0.25">
      <c r="C837" s="33"/>
      <c r="D837" s="33"/>
      <c r="E837" s="33"/>
      <c r="F837" s="33"/>
      <c r="G837">
        <f>837-762+1</f>
        <v>76</v>
      </c>
    </row>
    <row r="838" spans="3:10" x14ac:dyDescent="0.25">
      <c r="C838" s="1"/>
      <c r="D838" s="1"/>
      <c r="E838" s="1"/>
      <c r="F838" s="1"/>
    </row>
    <row r="839" spans="3:10" ht="16.8" x14ac:dyDescent="0.25">
      <c r="C839" s="72" t="s">
        <v>3</v>
      </c>
      <c r="D839" s="72"/>
      <c r="E839" s="72"/>
      <c r="F839" s="72"/>
    </row>
    <row r="840" spans="3:10" ht="16.8" x14ac:dyDescent="0.25">
      <c r="C840" s="73" t="s">
        <v>4</v>
      </c>
      <c r="D840" s="73"/>
      <c r="E840" s="73"/>
      <c r="F840" s="73"/>
    </row>
    <row r="841" spans="3:10" x14ac:dyDescent="0.25">
      <c r="C841" s="1"/>
      <c r="D841" s="9"/>
      <c r="E841" s="9"/>
      <c r="F841" s="9"/>
    </row>
    <row r="842" spans="3:10" ht="15.6" x14ac:dyDescent="0.3">
      <c r="C842" s="69" t="str">
        <f t="shared" ref="C842:C851" si="248">+J842</f>
        <v>Company Name:   ACCUZIP INC.</v>
      </c>
      <c r="D842" s="69"/>
      <c r="E842" s="69"/>
      <c r="F842" s="69"/>
      <c r="H842" s="22" t="s">
        <v>5</v>
      </c>
      <c r="I842" s="22" t="s">
        <v>6</v>
      </c>
      <c r="J842" s="22" t="str">
        <f t="shared" ref="J842:J851" si="249">CONCATENATE(H842,I842)</f>
        <v>Company Name:   ACCUZIP INC.</v>
      </c>
    </row>
    <row r="843" spans="3:10" ht="15.6" x14ac:dyDescent="0.3">
      <c r="C843" s="69" t="str">
        <f t="shared" si="248"/>
        <v>Product Name:   ACCUZIP6 SOHO</v>
      </c>
      <c r="D843" s="69"/>
      <c r="E843" s="69"/>
      <c r="F843" s="69"/>
      <c r="H843" s="22" t="s">
        <v>7</v>
      </c>
      <c r="I843" s="22" t="s">
        <v>174</v>
      </c>
      <c r="J843" s="22" t="str">
        <f t="shared" si="249"/>
        <v>Product Name:   ACCUZIP6 SOHO</v>
      </c>
    </row>
    <row r="844" spans="3:10" ht="15.6" x14ac:dyDescent="0.3">
      <c r="C844" s="69" t="str">
        <f t="shared" si="248"/>
        <v>Product Version:   5.11</v>
      </c>
      <c r="D844" s="69"/>
      <c r="E844" s="69"/>
      <c r="F844" s="69"/>
      <c r="H844" s="22" t="s">
        <v>9</v>
      </c>
      <c r="I844" s="22">
        <v>5.1100000000000003</v>
      </c>
      <c r="J844" s="22" t="str">
        <f t="shared" si="249"/>
        <v>Product Version:   5.11</v>
      </c>
    </row>
    <row r="845" spans="3:10" ht="15" x14ac:dyDescent="0.3">
      <c r="C845" s="70" t="str">
        <f t="shared" si="248"/>
        <v>Sales Contact:   Sales</v>
      </c>
      <c r="D845" s="70"/>
      <c r="E845" s="70"/>
      <c r="F845" s="70"/>
      <c r="H845" s="22" t="s">
        <v>10</v>
      </c>
      <c r="I845" s="22" t="s">
        <v>11</v>
      </c>
      <c r="J845" s="22" t="str">
        <f t="shared" si="249"/>
        <v>Sales Contact:   Sales</v>
      </c>
    </row>
    <row r="846" spans="3:10" ht="15" x14ac:dyDescent="0.3">
      <c r="C846" s="70" t="str">
        <f t="shared" si="248"/>
        <v>Address:   3216 El Camino Real</v>
      </c>
      <c r="D846" s="70"/>
      <c r="E846" s="70"/>
      <c r="F846" s="70"/>
      <c r="H846" s="22" t="s">
        <v>12</v>
      </c>
      <c r="I846" s="22" t="s">
        <v>13</v>
      </c>
      <c r="J846" s="22" t="str">
        <f t="shared" si="249"/>
        <v>Address:   3216 El Camino Real</v>
      </c>
    </row>
    <row r="847" spans="3:10" ht="15" x14ac:dyDescent="0.3">
      <c r="C847" s="70" t="str">
        <f t="shared" si="248"/>
        <v>City State Zip:   Atascadero CA  93422-2500</v>
      </c>
      <c r="D847" s="70"/>
      <c r="E847" s="70"/>
      <c r="F847" s="70"/>
      <c r="H847" s="22" t="s">
        <v>14</v>
      </c>
      <c r="I847" s="22" t="s">
        <v>351</v>
      </c>
      <c r="J847" s="22" t="str">
        <f t="shared" si="249"/>
        <v>City State Zip:   Atascadero CA  93422-2500</v>
      </c>
    </row>
    <row r="848" spans="3:10" ht="15" x14ac:dyDescent="0.3">
      <c r="C848" s="70" t="str">
        <f t="shared" si="248"/>
        <v>Phone:   (805) 461-7300</v>
      </c>
      <c r="D848" s="70"/>
      <c r="E848" s="70"/>
      <c r="F848" s="70"/>
      <c r="H848" s="22" t="s">
        <v>15</v>
      </c>
      <c r="I848" s="22" t="s">
        <v>16</v>
      </c>
      <c r="J848" s="22" t="str">
        <f t="shared" si="249"/>
        <v>Phone:   (805) 461-7300</v>
      </c>
    </row>
    <row r="849" spans="3:112" ht="15" x14ac:dyDescent="0.3">
      <c r="C849" s="70" t="str">
        <f t="shared" si="248"/>
        <v>Fax:   (877) 839-6531</v>
      </c>
      <c r="D849" s="70"/>
      <c r="E849" s="70"/>
      <c r="F849" s="70"/>
      <c r="H849" s="22" t="s">
        <v>17</v>
      </c>
      <c r="I849" s="22" t="s">
        <v>18</v>
      </c>
      <c r="J849" s="22" t="str">
        <f t="shared" si="249"/>
        <v>Fax:   (877) 839-6531</v>
      </c>
    </row>
    <row r="850" spans="3:112" ht="15" x14ac:dyDescent="0.3">
      <c r="C850" s="70" t="str">
        <f t="shared" si="248"/>
        <v>Email:   sales@accuzip.com</v>
      </c>
      <c r="D850" s="70"/>
      <c r="E850" s="70"/>
      <c r="F850" s="70"/>
      <c r="H850" s="22" t="s">
        <v>19</v>
      </c>
      <c r="I850" s="22" t="s">
        <v>20</v>
      </c>
      <c r="J850" s="22" t="str">
        <f t="shared" si="249"/>
        <v>Email:   sales@accuzip.com</v>
      </c>
    </row>
    <row r="851" spans="3:112" ht="15" x14ac:dyDescent="0.3">
      <c r="C851" s="70" t="str">
        <f t="shared" si="248"/>
        <v>Web:   www.accuzip.com</v>
      </c>
      <c r="D851" s="70"/>
      <c r="E851" s="70"/>
      <c r="F851" s="70"/>
      <c r="H851" s="22" t="s">
        <v>21</v>
      </c>
      <c r="I851" s="22" t="s">
        <v>22</v>
      </c>
      <c r="J851" s="22" t="str">
        <f t="shared" si="249"/>
        <v>Web:   www.accuzip.com</v>
      </c>
    </row>
    <row r="852" spans="3:112" x14ac:dyDescent="0.25">
      <c r="C852" s="1"/>
      <c r="D852" s="9"/>
      <c r="E852" s="9"/>
      <c r="F852" s="9"/>
    </row>
    <row r="853" spans="3:112" ht="16.8" x14ac:dyDescent="0.25">
      <c r="C853" s="68" t="s">
        <v>23</v>
      </c>
      <c r="D853" s="68"/>
      <c r="E853" s="68"/>
      <c r="F853" s="68"/>
    </row>
    <row r="854" spans="3:112" ht="15.6" x14ac:dyDescent="0.3">
      <c r="C854" s="1"/>
      <c r="D854" s="28" t="str">
        <f>H854</f>
        <v>Standard Mail</v>
      </c>
      <c r="E854" s="28" t="str">
        <f>H871</f>
        <v>First-Class</v>
      </c>
      <c r="F854" s="13" t="str">
        <f>+H884</f>
        <v>Periodical</v>
      </c>
      <c r="H854" s="22" t="s">
        <v>24</v>
      </c>
      <c r="I854" s="22"/>
      <c r="J854" s="22"/>
      <c r="K854" s="22"/>
      <c r="L854" s="22"/>
      <c r="M854" s="22"/>
      <c r="N854" s="22"/>
      <c r="O854" s="22"/>
      <c r="P854" s="22"/>
      <c r="Q854" s="22"/>
      <c r="R854" s="22"/>
      <c r="S854" s="22"/>
      <c r="T854" s="22"/>
      <c r="U854" s="22"/>
      <c r="V854" s="22"/>
      <c r="W854" s="22"/>
      <c r="X854" s="22"/>
      <c r="Y854" s="23"/>
      <c r="Z854" s="22"/>
      <c r="AA854" s="22"/>
      <c r="AB854" s="22"/>
      <c r="AC854" s="22"/>
      <c r="AD854" s="22"/>
      <c r="AE854" s="22"/>
      <c r="AF854" s="22"/>
      <c r="AG854" s="22"/>
      <c r="AH854" s="22"/>
      <c r="AI854" s="22"/>
      <c r="AJ854" s="22"/>
      <c r="AK854" s="22"/>
      <c r="AL854" s="22"/>
      <c r="AM854" s="22"/>
      <c r="AN854" s="22"/>
      <c r="AO854" s="22"/>
      <c r="AP854" s="22"/>
      <c r="AQ854" s="22"/>
      <c r="AR854" s="22"/>
      <c r="AS854" s="22"/>
      <c r="AT854" s="22"/>
      <c r="AU854" s="22"/>
      <c r="AV854" s="22"/>
      <c r="AW854" s="22"/>
      <c r="AX854" s="22"/>
      <c r="AY854" s="22"/>
      <c r="AZ854" s="22"/>
      <c r="BA854" s="22"/>
      <c r="BB854" s="22"/>
      <c r="BC854" s="22"/>
      <c r="BD854" s="22"/>
      <c r="BE854" s="22"/>
      <c r="BF854" s="22"/>
      <c r="BG854" s="22"/>
      <c r="BH854" s="22"/>
      <c r="BI854" s="22"/>
      <c r="BJ854" s="22"/>
      <c r="BK854" s="22"/>
      <c r="BL854" s="22"/>
      <c r="BM854" s="22"/>
      <c r="BN854" s="22"/>
      <c r="BO854" s="22"/>
      <c r="BP854" s="22"/>
      <c r="BQ854" s="22"/>
      <c r="BR854" s="22"/>
      <c r="BS854" s="22"/>
      <c r="BT854" s="22"/>
      <c r="BU854" s="22"/>
      <c r="BV854" s="22"/>
      <c r="BW854" s="22"/>
      <c r="BX854" s="22"/>
      <c r="BY854" s="22"/>
      <c r="BZ854" s="22"/>
      <c r="CA854" s="22"/>
      <c r="CB854" s="22"/>
      <c r="CC854" s="22"/>
      <c r="CD854" s="22"/>
      <c r="CE854" s="22"/>
      <c r="CF854" s="22"/>
      <c r="CG854" s="22"/>
      <c r="CH854" s="22"/>
      <c r="CI854" s="22"/>
      <c r="CJ854" s="22"/>
      <c r="CK854" s="22"/>
      <c r="CL854" s="22"/>
      <c r="CM854" s="22"/>
      <c r="CN854" s="22"/>
      <c r="CO854" s="22"/>
      <c r="CP854" s="22"/>
      <c r="CQ854" s="22"/>
      <c r="CR854" s="22"/>
      <c r="CS854" s="22"/>
      <c r="CT854" s="22"/>
      <c r="CU854" s="22"/>
      <c r="CV854" s="22"/>
      <c r="CW854" s="22"/>
      <c r="CX854" s="22"/>
      <c r="CY854" s="22"/>
      <c r="CZ854" s="22"/>
      <c r="DA854" s="22"/>
      <c r="DB854" s="22"/>
      <c r="DC854" s="22"/>
      <c r="DD854" s="22"/>
      <c r="DE854" s="22"/>
      <c r="DF854" s="22"/>
      <c r="DG854" s="22"/>
      <c r="DH854" s="22"/>
    </row>
    <row r="855" spans="3:112" ht="15" x14ac:dyDescent="0.3">
      <c r="C855" s="1"/>
      <c r="D855" s="7" t="str">
        <f>+H855</f>
        <v>✔Automation Flats</v>
      </c>
      <c r="E855" s="7" t="str">
        <f>+H872</f>
        <v>Automation Flat Trays on Pallets</v>
      </c>
      <c r="F855" s="7" t="str">
        <f>+H885</f>
        <v>✔Automation Letters</v>
      </c>
      <c r="H855" s="22" t="s">
        <v>25</v>
      </c>
    </row>
    <row r="856" spans="3:112" ht="15" x14ac:dyDescent="0.3">
      <c r="C856" s="1"/>
      <c r="D856" s="7" t="str">
        <f t="shared" ref="D856:D869" si="250">+H856</f>
        <v>✔Automation Letters</v>
      </c>
      <c r="E856" s="7" t="str">
        <f t="shared" ref="E856:E866" si="251">+H873</f>
        <v>✔Automation Flats - Bundle Based Option</v>
      </c>
      <c r="F856" s="7" t="str">
        <f t="shared" ref="F856:F867" si="252">+H886</f>
        <v>✔Barcoded Machinable Flats</v>
      </c>
      <c r="H856" s="22" t="s">
        <v>26</v>
      </c>
    </row>
    <row r="857" spans="3:112" ht="15" x14ac:dyDescent="0.3">
      <c r="C857" s="1"/>
      <c r="D857" s="7" t="str">
        <f t="shared" si="250"/>
        <v>✔Co-Sacked Flats</v>
      </c>
      <c r="E857" s="7" t="str">
        <f t="shared" si="251"/>
        <v>✔Automation Flats - Tray Based Option</v>
      </c>
      <c r="F857" s="7" t="str">
        <f t="shared" si="252"/>
        <v>✔Carrier Route Flats</v>
      </c>
      <c r="H857" s="22" t="s">
        <v>341</v>
      </c>
    </row>
    <row r="858" spans="3:112" ht="15" x14ac:dyDescent="0.3">
      <c r="C858" s="1"/>
      <c r="D858" s="7" t="str">
        <f t="shared" si="250"/>
        <v>✔ECR Flats</v>
      </c>
      <c r="E858" s="7" t="str">
        <f t="shared" si="251"/>
        <v>✔Automation Letters</v>
      </c>
      <c r="F858" s="7" t="str">
        <f t="shared" si="252"/>
        <v>✔Carrier Route Letters</v>
      </c>
      <c r="H858" s="22" t="s">
        <v>27</v>
      </c>
    </row>
    <row r="859" spans="3:112" ht="15" x14ac:dyDescent="0.3">
      <c r="C859" s="1"/>
      <c r="D859" s="7" t="str">
        <f t="shared" si="250"/>
        <v>✔ECR Letters &lt;= 3.0 Ounces</v>
      </c>
      <c r="E859" s="7" t="str">
        <f t="shared" si="251"/>
        <v>Automation Letters - Trays on Pallets</v>
      </c>
      <c r="F859" s="7" t="str">
        <f t="shared" si="252"/>
        <v>Machinable Flat Bundles on Pallets</v>
      </c>
      <c r="H859" s="22" t="s">
        <v>28</v>
      </c>
    </row>
    <row r="860" spans="3:112" ht="15" x14ac:dyDescent="0.3">
      <c r="C860" s="1"/>
      <c r="D860" s="7" t="str">
        <f t="shared" si="250"/>
        <v>✔ECR Letters &gt; 3.0 Ounces</v>
      </c>
      <c r="E860" s="7" t="str">
        <f t="shared" si="251"/>
        <v>✔Co-Trayed Flats</v>
      </c>
      <c r="F860" s="7" t="str">
        <f t="shared" si="252"/>
        <v>✔Machinable Flats Co-Sacked Preparation</v>
      </c>
      <c r="H860" s="22" t="s">
        <v>29</v>
      </c>
    </row>
    <row r="861" spans="3:112" ht="15" x14ac:dyDescent="0.3">
      <c r="C861" s="1"/>
      <c r="D861" s="7" t="str">
        <f t="shared" si="250"/>
        <v>Flat Bundles on Pallets</v>
      </c>
      <c r="E861" s="7" t="str">
        <f t="shared" si="251"/>
        <v>Machinable Letter Trays on Pallets</v>
      </c>
      <c r="F861" s="7" t="str">
        <f t="shared" si="252"/>
        <v>Merged Bundles on Pallets</v>
      </c>
      <c r="H861" s="22" t="s">
        <v>136</v>
      </c>
    </row>
    <row r="862" spans="3:112" ht="15" x14ac:dyDescent="0.3">
      <c r="C862" s="1"/>
      <c r="D862" s="7" t="str">
        <f t="shared" si="250"/>
        <v>✔Irregular Parcels</v>
      </c>
      <c r="E862" s="7" t="str">
        <f t="shared" si="251"/>
        <v>✔Machinable Letters</v>
      </c>
      <c r="F862" s="7" t="str">
        <f t="shared" si="252"/>
        <v>✔Merged Flats in Sacks</v>
      </c>
      <c r="H862" s="22" t="s">
        <v>31</v>
      </c>
    </row>
    <row r="863" spans="3:112" ht="15" x14ac:dyDescent="0.3">
      <c r="C863" s="1"/>
      <c r="D863" s="7" t="str">
        <f t="shared" si="250"/>
        <v>✔Machinable Letters</v>
      </c>
      <c r="E863" s="7" t="str">
        <f t="shared" si="251"/>
        <v>Non-Automation Flat Trays on Pallets</v>
      </c>
      <c r="F863" s="7" t="str">
        <f t="shared" si="252"/>
        <v>Merged Pallets-5% Threshold</v>
      </c>
      <c r="H863" s="22" t="s">
        <v>32</v>
      </c>
    </row>
    <row r="864" spans="3:112" ht="15" x14ac:dyDescent="0.3">
      <c r="C864" s="1"/>
      <c r="D864" s="7" t="str">
        <f t="shared" si="250"/>
        <v>✔Machinable Parcels</v>
      </c>
      <c r="E864" s="7" t="str">
        <f t="shared" si="251"/>
        <v>✔Non-Automation Flats</v>
      </c>
      <c r="F864" s="7" t="str">
        <f t="shared" si="252"/>
        <v>Merged Pallets-5% Threshold &amp; City State</v>
      </c>
      <c r="H864" s="22" t="s">
        <v>33</v>
      </c>
    </row>
    <row r="865" spans="3:22" ht="15" x14ac:dyDescent="0.3">
      <c r="C865" s="1"/>
      <c r="D865" s="7" t="str">
        <f t="shared" si="250"/>
        <v>✔Merged Flat Bundles in Sacks</v>
      </c>
      <c r="E865" s="7" t="str">
        <f t="shared" si="251"/>
        <v>Non-Machinable Letter Trays on Pallets</v>
      </c>
      <c r="F865" s="7" t="str">
        <f t="shared" si="252"/>
        <v>✔Non-Automation Letters</v>
      </c>
      <c r="H865" s="22" t="s">
        <v>34</v>
      </c>
    </row>
    <row r="866" spans="3:22" ht="15" x14ac:dyDescent="0.3">
      <c r="C866" s="1"/>
      <c r="D866" s="7" t="str">
        <f t="shared" si="250"/>
        <v>Merged Flat Bundles on Pallets</v>
      </c>
      <c r="E866" s="7" t="str">
        <f t="shared" si="251"/>
        <v>✔Nonmachinable Letters</v>
      </c>
      <c r="F866" s="7" t="str">
        <f t="shared" si="252"/>
        <v>✔Non-Barcoded Machinable Flats</v>
      </c>
      <c r="H866" s="22" t="s">
        <v>137</v>
      </c>
    </row>
    <row r="867" spans="3:22" ht="15" x14ac:dyDescent="0.3">
      <c r="C867" s="1"/>
      <c r="D867" s="7" t="str">
        <f t="shared" si="250"/>
        <v>Merged Pallets-5% Threshold</v>
      </c>
      <c r="E867" s="7"/>
      <c r="F867" s="7" t="str">
        <f t="shared" si="252"/>
        <v>Non-Machinable Flat Bundles on Pallets</v>
      </c>
      <c r="H867" s="22" t="s">
        <v>138</v>
      </c>
    </row>
    <row r="868" spans="3:22" ht="15" x14ac:dyDescent="0.3">
      <c r="C868" s="1"/>
      <c r="D868" s="7" t="str">
        <f t="shared" si="250"/>
        <v>Merged Pallets-5% Threshold &amp; City State</v>
      </c>
      <c r="E868" s="7"/>
      <c r="F868" s="7"/>
      <c r="H868" s="22" t="s">
        <v>139</v>
      </c>
    </row>
    <row r="869" spans="3:22" ht="15" x14ac:dyDescent="0.3">
      <c r="C869" s="1"/>
      <c r="D869" s="7" t="str">
        <f t="shared" si="250"/>
        <v>✔Non-Automation Flats</v>
      </c>
      <c r="E869" s="7"/>
      <c r="F869" s="7"/>
      <c r="H869" s="22" t="s">
        <v>38</v>
      </c>
    </row>
    <row r="870" spans="3:22" ht="15" x14ac:dyDescent="0.3">
      <c r="C870" s="1"/>
      <c r="D870" s="7" t="str">
        <f>+H870</f>
        <v>✔Nonmachinable Letters</v>
      </c>
      <c r="E870" s="29"/>
      <c r="F870" s="7"/>
      <c r="H870" s="22" t="s">
        <v>39</v>
      </c>
    </row>
    <row r="871" spans="3:22" ht="16.8" x14ac:dyDescent="0.3">
      <c r="C871" s="68" t="s">
        <v>40</v>
      </c>
      <c r="D871" s="68"/>
      <c r="E871" s="68"/>
      <c r="F871" s="68"/>
      <c r="H871" s="23" t="s">
        <v>41</v>
      </c>
    </row>
    <row r="872" spans="3:22" ht="15.6" x14ac:dyDescent="0.3">
      <c r="C872" s="1"/>
      <c r="D872" s="28" t="s">
        <v>42</v>
      </c>
      <c r="E872" s="30"/>
      <c r="F872" s="7"/>
      <c r="H872" s="22" t="s">
        <v>140</v>
      </c>
      <c r="I872" s="22" t="s">
        <v>42</v>
      </c>
    </row>
    <row r="873" spans="3:22" ht="15" x14ac:dyDescent="0.3">
      <c r="C873" s="1"/>
      <c r="D873" s="7" t="str">
        <f>I873</f>
        <v>✔Additional User Documentation (Any)</v>
      </c>
      <c r="E873" s="7" t="str">
        <f t="shared" ref="E873:F876" si="253">J873</f>
        <v>✔Co-Bundling</v>
      </c>
      <c r="F873" s="7" t="str">
        <f t="shared" si="253"/>
        <v>✔Optional Endorsement Lines (OELs)</v>
      </c>
      <c r="H873" s="22" t="s">
        <v>44</v>
      </c>
      <c r="I873" s="23" t="s">
        <v>45</v>
      </c>
      <c r="J873" s="23" t="s">
        <v>46</v>
      </c>
      <c r="K873" s="23" t="s">
        <v>47</v>
      </c>
      <c r="L873" s="23" t="s">
        <v>48</v>
      </c>
      <c r="M873" s="23" t="s">
        <v>49</v>
      </c>
      <c r="N873" s="23" t="s">
        <v>50</v>
      </c>
      <c r="O873" s="23" t="s">
        <v>51</v>
      </c>
      <c r="P873" s="23" t="s">
        <v>52</v>
      </c>
      <c r="Q873" s="23" t="s">
        <v>53</v>
      </c>
      <c r="R873" s="23" t="s">
        <v>54</v>
      </c>
      <c r="S873" s="23" t="s">
        <v>55</v>
      </c>
    </row>
    <row r="874" spans="3:22" ht="15" x14ac:dyDescent="0.3">
      <c r="C874" s="1"/>
      <c r="D874" s="7" t="str">
        <f t="shared" ref="D874:D876" si="254">I874</f>
        <v>✔Job Setup/Parameter Report</v>
      </c>
      <c r="E874" s="7" t="str">
        <f t="shared" si="253"/>
        <v>✔USPS Qualification Report</v>
      </c>
      <c r="F874" s="7" t="str">
        <f t="shared" si="253"/>
        <v>✔ZAP Approval</v>
      </c>
      <c r="H874" s="22" t="s">
        <v>56</v>
      </c>
      <c r="I874" s="22" t="str">
        <f>L873</f>
        <v>✔Job Setup/Parameter Report</v>
      </c>
      <c r="J874" s="22" t="str">
        <f t="shared" ref="J874:K874" si="255">M873</f>
        <v>✔USPS Qualification Report</v>
      </c>
      <c r="K874" s="22" t="str">
        <f t="shared" si="255"/>
        <v>✔ZAP Approval</v>
      </c>
    </row>
    <row r="875" spans="3:22" ht="15" x14ac:dyDescent="0.3">
      <c r="C875" s="1"/>
      <c r="D875" s="7" t="str">
        <f t="shared" si="254"/>
        <v>✔Origin 3-digit Trays/Sacks</v>
      </c>
      <c r="E875" s="7" t="str">
        <f t="shared" si="253"/>
        <v>✔Origin SCF Sacks</v>
      </c>
      <c r="F875" s="7" t="str">
        <f t="shared" si="253"/>
        <v>✔IM Barcoded Tray Labels</v>
      </c>
      <c r="H875" s="22" t="s">
        <v>26</v>
      </c>
      <c r="I875" s="22" t="str">
        <f>O873</f>
        <v>✔Origin 3-digit Trays/Sacks</v>
      </c>
      <c r="J875" s="22" t="str">
        <f t="shared" ref="J875:K875" si="256">P873</f>
        <v>✔Origin SCF Sacks</v>
      </c>
      <c r="K875" s="22" t="str">
        <f t="shared" si="256"/>
        <v>✔IM Barcoded Tray Labels</v>
      </c>
    </row>
    <row r="876" spans="3:22" ht="15" x14ac:dyDescent="0.3">
      <c r="C876" s="1"/>
      <c r="D876" s="7" t="str">
        <f t="shared" si="254"/>
        <v>✔Origin AADC Trays</v>
      </c>
      <c r="E876" s="7" t="str">
        <f t="shared" si="253"/>
        <v>✔FSS Preparation</v>
      </c>
      <c r="F876" s="7"/>
      <c r="H876" s="34" t="s">
        <v>141</v>
      </c>
      <c r="I876" s="22" t="str">
        <f>R873</f>
        <v>✔Origin AADC Trays</v>
      </c>
      <c r="J876" s="22" t="str">
        <f t="shared" ref="J876:K876" si="257">S873</f>
        <v>✔FSS Preparation</v>
      </c>
      <c r="K876" s="22">
        <f t="shared" si="257"/>
        <v>0</v>
      </c>
    </row>
    <row r="877" spans="3:22" ht="14.4" x14ac:dyDescent="0.3">
      <c r="C877" s="1"/>
      <c r="D877" s="9"/>
      <c r="E877" s="9"/>
      <c r="F877" s="9"/>
      <c r="H877" s="22" t="s">
        <v>344</v>
      </c>
    </row>
    <row r="878" spans="3:22" ht="15.6" x14ac:dyDescent="0.3">
      <c r="C878" s="1"/>
      <c r="D878" s="13" t="s">
        <v>58</v>
      </c>
      <c r="E878" s="7"/>
      <c r="F878" s="7"/>
      <c r="H878" s="22" t="s">
        <v>142</v>
      </c>
      <c r="I878" s="22" t="s">
        <v>58</v>
      </c>
    </row>
    <row r="879" spans="3:22" ht="15" x14ac:dyDescent="0.3">
      <c r="C879" s="1"/>
      <c r="D879" s="7" t="str">
        <f>I879</f>
        <v>✔CRD Trays</v>
      </c>
      <c r="E879" s="7" t="str">
        <f>J879</f>
        <v>✔CR5 Trays</v>
      </c>
      <c r="F879" s="7" t="str">
        <f>K879</f>
        <v>✔CR3 Trays</v>
      </c>
      <c r="H879" s="22" t="s">
        <v>32</v>
      </c>
      <c r="I879" s="23" t="s">
        <v>60</v>
      </c>
      <c r="J879" s="23" t="s">
        <v>61</v>
      </c>
      <c r="K879" s="23" t="s">
        <v>62</v>
      </c>
      <c r="L879" s="23" t="s">
        <v>63</v>
      </c>
      <c r="M879" s="23" t="s">
        <v>64</v>
      </c>
      <c r="N879" s="23" t="s">
        <v>65</v>
      </c>
      <c r="O879" s="23" t="s">
        <v>66</v>
      </c>
      <c r="P879" s="23" t="s">
        <v>67</v>
      </c>
      <c r="Q879" s="23" t="s">
        <v>68</v>
      </c>
      <c r="R879" s="23" t="s">
        <v>69</v>
      </c>
      <c r="S879" s="23" t="s">
        <v>70</v>
      </c>
      <c r="T879" s="23" t="s">
        <v>71</v>
      </c>
      <c r="U879" s="23" t="s">
        <v>72</v>
      </c>
      <c r="V879" s="23" t="s">
        <v>73</v>
      </c>
    </row>
    <row r="880" spans="3:22" ht="15" x14ac:dyDescent="0.3">
      <c r="C880" s="1"/>
      <c r="D880" s="7" t="str">
        <f t="shared" ref="D880:F883" si="258">I880</f>
        <v>✔CRD Sacks</v>
      </c>
      <c r="E880" s="7" t="str">
        <f t="shared" si="258"/>
        <v>✔CR5S Sacks</v>
      </c>
      <c r="F880" s="7" t="str">
        <f t="shared" si="258"/>
        <v>✔CR5 Sacks</v>
      </c>
      <c r="H880" s="22" t="s">
        <v>143</v>
      </c>
      <c r="I880" s="22" t="str">
        <f>L879</f>
        <v>✔CRD Sacks</v>
      </c>
      <c r="J880" s="22" t="str">
        <f t="shared" ref="J880:K880" si="259">M879</f>
        <v>✔CR5S Sacks</v>
      </c>
      <c r="K880" s="22" t="str">
        <f t="shared" si="259"/>
        <v>✔CR5 Sacks</v>
      </c>
    </row>
    <row r="881" spans="3:18" ht="15" x14ac:dyDescent="0.3">
      <c r="C881" s="1"/>
      <c r="D881" s="7" t="str">
        <f t="shared" si="258"/>
        <v>✔CR3 Sacks</v>
      </c>
      <c r="E881" s="7" t="str">
        <f t="shared" si="258"/>
        <v>✔High Density (HD) Price</v>
      </c>
      <c r="F881" s="7" t="str">
        <f t="shared" si="258"/>
        <v>✔Saturation Price (75%Total)</v>
      </c>
      <c r="H881" s="22" t="s">
        <v>38</v>
      </c>
      <c r="I881" s="22" t="str">
        <f>O879</f>
        <v>✔CR3 Sacks</v>
      </c>
      <c r="J881" s="22" t="str">
        <f t="shared" ref="J881:K881" si="260">P879</f>
        <v>✔High Density (HD) Price</v>
      </c>
      <c r="K881" s="22" t="str">
        <f t="shared" si="260"/>
        <v>✔Saturation Price (75%Total)</v>
      </c>
    </row>
    <row r="882" spans="3:18" ht="15" x14ac:dyDescent="0.3">
      <c r="C882" s="1"/>
      <c r="D882" s="7" t="str">
        <f t="shared" si="258"/>
        <v>✔Saturation Price (90%Res)</v>
      </c>
      <c r="E882" s="7" t="str">
        <f t="shared" si="258"/>
        <v>✔eLOT Sequencing</v>
      </c>
      <c r="F882" s="7" t="str">
        <f t="shared" si="258"/>
        <v>✔Walk Sequencing</v>
      </c>
      <c r="H882" s="22" t="s">
        <v>144</v>
      </c>
      <c r="I882" s="22" t="str">
        <f>R879</f>
        <v>✔Saturation Price (90%Res)</v>
      </c>
      <c r="J882" s="22" t="str">
        <f t="shared" ref="J882:K882" si="261">S879</f>
        <v>✔eLOT Sequencing</v>
      </c>
      <c r="K882" s="22" t="str">
        <f t="shared" si="261"/>
        <v>✔Walk Sequencing</v>
      </c>
    </row>
    <row r="883" spans="3:18" ht="15" x14ac:dyDescent="0.3">
      <c r="C883" s="1"/>
      <c r="D883" s="7" t="str">
        <f t="shared" si="258"/>
        <v>✔Multi-Box Section Bundles</v>
      </c>
      <c r="E883" s="7" t="str">
        <f t="shared" si="258"/>
        <v>✔High Density Plus (HDP) Price</v>
      </c>
      <c r="F883" s="7"/>
      <c r="H883" s="22" t="s">
        <v>39</v>
      </c>
      <c r="I883" s="22" t="str">
        <f>U879</f>
        <v>✔Multi-Box Section Bundles</v>
      </c>
      <c r="J883" s="22" t="str">
        <f t="shared" ref="J883:K883" si="262">V879</f>
        <v>✔High Density Plus (HDP) Price</v>
      </c>
      <c r="K883" s="22">
        <f t="shared" si="262"/>
        <v>0</v>
      </c>
    </row>
    <row r="884" spans="3:18" ht="15" x14ac:dyDescent="0.3">
      <c r="C884" s="1"/>
      <c r="D884" s="7"/>
      <c r="E884" s="7"/>
      <c r="F884" s="7"/>
      <c r="H884" s="22" t="s">
        <v>76</v>
      </c>
    </row>
    <row r="885" spans="3:18" ht="15.6" x14ac:dyDescent="0.3">
      <c r="C885" s="1"/>
      <c r="D885" s="13" t="s">
        <v>90</v>
      </c>
      <c r="E885" s="7"/>
      <c r="F885" s="7"/>
      <c r="H885" s="22" t="s">
        <v>26</v>
      </c>
      <c r="I885" s="22" t="s">
        <v>90</v>
      </c>
    </row>
    <row r="886" spans="3:18" ht="15" x14ac:dyDescent="0.3">
      <c r="C886" s="1"/>
      <c r="D886" s="7" t="str">
        <f>I886</f>
        <v>✔PER - Flat Tray Preparation</v>
      </c>
      <c r="E886" s="7" t="str">
        <f t="shared" ref="E886:F888" si="263">J886</f>
        <v>✔Outside County Container Report</v>
      </c>
      <c r="F886" s="7" t="str">
        <f t="shared" si="263"/>
        <v>✔PER - 6pc Letter Tray Minimum</v>
      </c>
      <c r="H886" s="22" t="s">
        <v>78</v>
      </c>
      <c r="I886" s="23" t="s">
        <v>92</v>
      </c>
      <c r="J886" s="23" t="s">
        <v>93</v>
      </c>
      <c r="K886" s="23" t="s">
        <v>94</v>
      </c>
      <c r="L886" s="23" t="s">
        <v>95</v>
      </c>
      <c r="M886" s="23" t="s">
        <v>96</v>
      </c>
      <c r="N886" s="23" t="s">
        <v>97</v>
      </c>
      <c r="O886" s="23" t="s">
        <v>98</v>
      </c>
      <c r="P886" s="23" t="s">
        <v>99</v>
      </c>
      <c r="Q886" s="23" t="s">
        <v>100</v>
      </c>
      <c r="R886" s="23" t="s">
        <v>101</v>
      </c>
    </row>
    <row r="887" spans="3:18" ht="15" x14ac:dyDescent="0.3">
      <c r="C887" s="1"/>
      <c r="D887" s="7" t="str">
        <f t="shared" ref="D887:D889" si="264">I887</f>
        <v>✔PER - FIRM Bundles</v>
      </c>
      <c r="E887" s="7" t="str">
        <f t="shared" si="263"/>
        <v>✔PER - In County Prices</v>
      </c>
      <c r="F887" s="7" t="str">
        <f t="shared" si="263"/>
        <v>✔PER - Zone Summary Report</v>
      </c>
      <c r="H887" s="22" t="s">
        <v>87</v>
      </c>
      <c r="I887" s="22" t="str">
        <f>L886</f>
        <v>✔PER - FIRM Bundles</v>
      </c>
      <c r="J887" s="22" t="str">
        <f t="shared" ref="J887:K887" si="265">M886</f>
        <v>✔PER - In County Prices</v>
      </c>
      <c r="K887" s="22" t="str">
        <f t="shared" si="265"/>
        <v>✔PER - Zone Summary Report</v>
      </c>
    </row>
    <row r="888" spans="3:18" ht="15" x14ac:dyDescent="0.3">
      <c r="C888" s="1"/>
      <c r="D888" s="7" t="str">
        <f t="shared" si="264"/>
        <v>✔PER - Ride Along Pieces</v>
      </c>
      <c r="E888" s="7" t="str">
        <f t="shared" si="263"/>
        <v>✔Outside County Bundle Report</v>
      </c>
      <c r="F888" s="7" t="str">
        <f t="shared" si="263"/>
        <v>✔Limited Circulation Discount</v>
      </c>
      <c r="H888" s="22" t="s">
        <v>88</v>
      </c>
      <c r="I888" s="22" t="str">
        <f>O886</f>
        <v>✔PER - Ride Along Pieces</v>
      </c>
      <c r="J888" s="22" t="str">
        <f t="shared" ref="J888:K888" si="266">P886</f>
        <v>✔Outside County Bundle Report</v>
      </c>
      <c r="K888" s="22" t="str">
        <f t="shared" si="266"/>
        <v>✔Limited Circulation Discount</v>
      </c>
    </row>
    <row r="889" spans="3:18" ht="15" x14ac:dyDescent="0.3">
      <c r="C889" s="1"/>
      <c r="D889" s="7" t="str">
        <f t="shared" si="264"/>
        <v>✔24-pc Trays/Sacks</v>
      </c>
      <c r="E889" s="7"/>
      <c r="F889" s="7"/>
      <c r="H889" s="22" t="s">
        <v>149</v>
      </c>
      <c r="I889" s="22" t="str">
        <f>R886</f>
        <v>✔24-pc Trays/Sacks</v>
      </c>
      <c r="J889" s="22">
        <f>S886</f>
        <v>0</v>
      </c>
      <c r="K889" s="22">
        <f>T886</f>
        <v>0</v>
      </c>
    </row>
    <row r="890" spans="3:18" ht="15" x14ac:dyDescent="0.3">
      <c r="C890" s="1"/>
      <c r="D890" s="7"/>
      <c r="E890" s="7"/>
      <c r="F890" s="7"/>
      <c r="H890" s="22" t="s">
        <v>342</v>
      </c>
    </row>
    <row r="891" spans="3:18" ht="15.6" x14ac:dyDescent="0.3">
      <c r="C891" s="1"/>
      <c r="D891" s="13" t="s">
        <v>104</v>
      </c>
      <c r="E891" s="7"/>
      <c r="F891" s="7"/>
      <c r="H891" s="22" t="s">
        <v>150</v>
      </c>
      <c r="I891" s="22" t="s">
        <v>104</v>
      </c>
    </row>
    <row r="892" spans="3:18" ht="15" x14ac:dyDescent="0.3">
      <c r="C892" s="1"/>
      <c r="D892" s="7" t="str">
        <f>I892</f>
        <v>✔5-digit Scheme Bundles (L007)</v>
      </c>
      <c r="E892" s="7" t="str">
        <f t="shared" ref="E892:F892" si="267">J892</f>
        <v>✔3-digit Scheme Bundles (L008)</v>
      </c>
      <c r="F892" s="7" t="str">
        <f t="shared" si="267"/>
        <v>✔5-digit Scheme Sacks</v>
      </c>
      <c r="H892" s="22" t="s">
        <v>102</v>
      </c>
      <c r="I892" s="23" t="s">
        <v>107</v>
      </c>
      <c r="J892" s="23" t="s">
        <v>108</v>
      </c>
      <c r="K892" s="23" t="s">
        <v>109</v>
      </c>
    </row>
    <row r="893" spans="3:18" ht="15" x14ac:dyDescent="0.3">
      <c r="C893" s="1"/>
      <c r="D893" s="7"/>
      <c r="E893" s="7"/>
      <c r="F893" s="7"/>
      <c r="H893" s="22" t="s">
        <v>138</v>
      </c>
    </row>
    <row r="894" spans="3:18" ht="15.6" x14ac:dyDescent="0.3">
      <c r="C894" s="1"/>
      <c r="D894" s="13" t="s">
        <v>110</v>
      </c>
      <c r="E894" s="7"/>
      <c r="F894" s="7"/>
      <c r="H894" s="22" t="s">
        <v>139</v>
      </c>
      <c r="I894" s="22" t="s">
        <v>110</v>
      </c>
    </row>
    <row r="895" spans="3:18" ht="15" x14ac:dyDescent="0.3">
      <c r="C895" s="1"/>
      <c r="D895" s="7" t="str">
        <f>I895</f>
        <v>✔No Overflow Trays</v>
      </c>
      <c r="E895" s="7" t="str">
        <f t="shared" ref="E895:F896" si="268">J895</f>
        <v>✔Reduced Overflow</v>
      </c>
      <c r="F895" s="7" t="str">
        <f t="shared" si="268"/>
        <v>✔5-digit\Scheme Trays</v>
      </c>
      <c r="H895" s="22" t="s">
        <v>103</v>
      </c>
      <c r="I895" s="23" t="s">
        <v>112</v>
      </c>
      <c r="J895" s="23" t="s">
        <v>113</v>
      </c>
      <c r="K895" s="23" t="s">
        <v>114</v>
      </c>
      <c r="L895" s="23" t="s">
        <v>115</v>
      </c>
      <c r="M895" s="23" t="s">
        <v>116</v>
      </c>
    </row>
    <row r="896" spans="3:18" ht="15" x14ac:dyDescent="0.3">
      <c r="C896" s="1"/>
      <c r="D896" s="7" t="str">
        <f>I896</f>
        <v>✔3-digit\Scheme Trays</v>
      </c>
      <c r="E896" s="7" t="str">
        <f t="shared" si="268"/>
        <v>✔AADC Trays</v>
      </c>
      <c r="F896" s="7"/>
      <c r="H896" s="22" t="s">
        <v>105</v>
      </c>
      <c r="I896" s="22" t="str">
        <f>L895</f>
        <v>✔3-digit\Scheme Trays</v>
      </c>
      <c r="J896" s="22" t="str">
        <f t="shared" ref="J896:K896" si="269">M895</f>
        <v>✔AADC Trays</v>
      </c>
      <c r="K896" s="22">
        <f t="shared" si="269"/>
        <v>0</v>
      </c>
    </row>
    <row r="897" spans="3:19" ht="15" x14ac:dyDescent="0.3">
      <c r="C897" s="1"/>
      <c r="D897" s="7"/>
      <c r="E897" s="7"/>
      <c r="F897" s="7"/>
      <c r="H897" s="22" t="s">
        <v>154</v>
      </c>
    </row>
    <row r="898" spans="3:19" ht="15.6" x14ac:dyDescent="0.3">
      <c r="C898" s="1"/>
      <c r="D898" s="13" t="s">
        <v>119</v>
      </c>
      <c r="E898" s="7"/>
      <c r="F898" s="7"/>
      <c r="H898" s="22" t="s">
        <v>40</v>
      </c>
      <c r="I898" s="22" t="s">
        <v>119</v>
      </c>
    </row>
    <row r="899" spans="3:19" ht="15" x14ac:dyDescent="0.3">
      <c r="C899" s="1"/>
      <c r="D899" s="7" t="str">
        <f>I899</f>
        <v>✔PS Form 3541</v>
      </c>
      <c r="E899" s="7" t="str">
        <f t="shared" ref="E899:F902" si="270">J899</f>
        <v>✔PS Form 3600-EZ</v>
      </c>
      <c r="F899" s="7" t="str">
        <f t="shared" si="270"/>
        <v>✔PS Form 3600-FCM</v>
      </c>
      <c r="I899" s="23" t="s">
        <v>121</v>
      </c>
      <c r="J899" s="23" t="s">
        <v>122</v>
      </c>
      <c r="K899" s="23" t="s">
        <v>123</v>
      </c>
      <c r="L899" s="23" t="s">
        <v>124</v>
      </c>
      <c r="M899" s="23" t="s">
        <v>125</v>
      </c>
      <c r="N899" s="23" t="s">
        <v>126</v>
      </c>
      <c r="O899" s="23" t="s">
        <v>127</v>
      </c>
      <c r="P899" s="23" t="s">
        <v>128</v>
      </c>
      <c r="Q899" s="23" t="s">
        <v>130</v>
      </c>
      <c r="R899" s="23" t="s">
        <v>131</v>
      </c>
      <c r="S899" s="23" t="s">
        <v>132</v>
      </c>
    </row>
    <row r="900" spans="3:19" ht="15" x14ac:dyDescent="0.3">
      <c r="C900" s="1"/>
      <c r="D900" s="7" t="str">
        <f t="shared" ref="D900:D902" si="271">I900</f>
        <v>✔PS Form 3600-PM</v>
      </c>
      <c r="E900" s="7" t="str">
        <f t="shared" si="270"/>
        <v>✔PS Form 3602-C</v>
      </c>
      <c r="F900" s="7" t="str">
        <f t="shared" si="270"/>
        <v>✔PS Form 3602-EZ</v>
      </c>
      <c r="H900" s="22" t="s">
        <v>111</v>
      </c>
      <c r="I900" s="22" t="str">
        <f>L899</f>
        <v>✔PS Form 3600-PM</v>
      </c>
      <c r="J900" s="22" t="str">
        <f t="shared" ref="J900:K900" si="272">M899</f>
        <v>✔PS Form 3602-C</v>
      </c>
      <c r="K900" s="22" t="str">
        <f t="shared" si="272"/>
        <v>✔PS Form 3602-EZ</v>
      </c>
    </row>
    <row r="901" spans="3:19" ht="15" x14ac:dyDescent="0.3">
      <c r="C901" s="1"/>
      <c r="D901" s="7" t="str">
        <f t="shared" si="271"/>
        <v>✔PS Form 3602-N</v>
      </c>
      <c r="E901" s="7" t="str">
        <f t="shared" si="270"/>
        <v>✔PS Form 3602-NZ</v>
      </c>
      <c r="F901" s="7" t="str">
        <f t="shared" si="270"/>
        <v>✔PS Form 3605-R</v>
      </c>
      <c r="H901" s="22" t="s">
        <v>159</v>
      </c>
      <c r="I901" s="22" t="str">
        <f>O899</f>
        <v>✔PS Form 3602-N</v>
      </c>
      <c r="J901" s="22" t="str">
        <f t="shared" ref="J901:K901" si="273">P899</f>
        <v>✔PS Form 3602-NZ</v>
      </c>
      <c r="K901" s="22" t="str">
        <f t="shared" si="273"/>
        <v>✔PS Form 3605-R</v>
      </c>
    </row>
    <row r="902" spans="3:19" ht="15" x14ac:dyDescent="0.3">
      <c r="C902" s="31"/>
      <c r="D902" s="7" t="str">
        <f t="shared" si="271"/>
        <v>✔PS Form 8125</v>
      </c>
      <c r="E902" s="7" t="str">
        <f t="shared" si="270"/>
        <v>✔PS Form 3602-R</v>
      </c>
      <c r="F902" s="7"/>
      <c r="H902" s="22" t="s">
        <v>163</v>
      </c>
      <c r="I902" s="22" t="str">
        <f>R899</f>
        <v>✔PS Form 8125</v>
      </c>
      <c r="J902" s="22" t="str">
        <f>S899</f>
        <v>✔PS Form 3602-R</v>
      </c>
      <c r="K902" s="22">
        <f>T899</f>
        <v>0</v>
      </c>
    </row>
    <row r="903" spans="3:19" ht="14.4" x14ac:dyDescent="0.3">
      <c r="C903" s="32"/>
      <c r="D903" s="32"/>
      <c r="E903" s="32"/>
      <c r="F903" s="32"/>
      <c r="H903" s="22" t="s">
        <v>120</v>
      </c>
    </row>
    <row r="904" spans="3:19" ht="15.6" x14ac:dyDescent="0.25">
      <c r="C904" s="1"/>
      <c r="D904" s="13" t="s">
        <v>111</v>
      </c>
      <c r="E904" s="17" t="s">
        <v>133</v>
      </c>
      <c r="F904" s="6" t="str">
        <f>H902</f>
        <v>$101 - $500</v>
      </c>
      <c r="H904" s="25">
        <v>43585</v>
      </c>
    </row>
    <row r="905" spans="3:19" ht="15" customHeight="1" x14ac:dyDescent="0.3">
      <c r="C905" s="1"/>
      <c r="D905" s="71" t="str">
        <f>H901</f>
        <v>PC: ** 32-BIT WINDOWS, 64-BIT WINDOWS, WINDOWS 2003 SERVER, WINDOWS XP, Windows Server 2008, Windows Server 2012, Windows Server 2013</v>
      </c>
      <c r="E905" s="71"/>
      <c r="F905" s="71"/>
      <c r="H905" s="22"/>
    </row>
    <row r="906" spans="3:19" ht="15" customHeight="1" x14ac:dyDescent="0.3">
      <c r="C906" s="1"/>
      <c r="D906" s="71"/>
      <c r="E906" s="71"/>
      <c r="F906" s="71"/>
      <c r="H906" s="22"/>
    </row>
    <row r="907" spans="3:19" ht="15.6" x14ac:dyDescent="0.3">
      <c r="C907" s="1"/>
      <c r="D907" s="7" t="s">
        <v>120</v>
      </c>
      <c r="E907" s="17" t="s">
        <v>134</v>
      </c>
      <c r="F907" s="18">
        <f>$I$2</f>
        <v>45678</v>
      </c>
      <c r="H907" s="22"/>
    </row>
    <row r="908" spans="3:19" ht="14.4" x14ac:dyDescent="0.3">
      <c r="C908" s="1"/>
      <c r="D908" s="1"/>
      <c r="E908" s="1"/>
      <c r="F908" s="1"/>
      <c r="H908" s="22"/>
    </row>
    <row r="909" spans="3:19" ht="14.4" x14ac:dyDescent="0.3">
      <c r="C909" s="1"/>
      <c r="D909" s="1"/>
      <c r="E909" s="1"/>
      <c r="F909" s="1"/>
      <c r="H909" s="22"/>
    </row>
    <row r="910" spans="3:19" ht="14.4" x14ac:dyDescent="0.3">
      <c r="C910" s="1"/>
      <c r="D910" s="1"/>
      <c r="E910" s="1"/>
      <c r="F910" s="1"/>
      <c r="H910" s="22"/>
    </row>
    <row r="911" spans="3:19" ht="14.4" x14ac:dyDescent="0.3">
      <c r="C911" s="1"/>
      <c r="D911" s="1"/>
      <c r="E911" s="1"/>
      <c r="F911" s="1"/>
      <c r="H911" s="22"/>
    </row>
    <row r="912" spans="3:19" ht="14.4" x14ac:dyDescent="0.3">
      <c r="C912" s="1"/>
      <c r="D912" s="1"/>
      <c r="E912" s="1"/>
      <c r="F912" s="1"/>
      <c r="H912" s="22"/>
    </row>
    <row r="913" spans="3:10" ht="14.4" x14ac:dyDescent="0.3">
      <c r="C913" s="33"/>
      <c r="D913" s="33"/>
      <c r="E913" s="33"/>
      <c r="F913" s="33"/>
      <c r="G913">
        <f>770-695+1</f>
        <v>76</v>
      </c>
      <c r="H913" s="22"/>
    </row>
    <row r="914" spans="3:10" ht="14.4" x14ac:dyDescent="0.3">
      <c r="C914" s="1"/>
      <c r="D914" s="1"/>
      <c r="E914" s="1"/>
      <c r="F914" s="1"/>
      <c r="H914" s="22"/>
    </row>
    <row r="915" spans="3:10" ht="16.8" x14ac:dyDescent="0.3">
      <c r="C915" s="72" t="s">
        <v>3</v>
      </c>
      <c r="D915" s="72"/>
      <c r="E915" s="72"/>
      <c r="F915" s="72"/>
      <c r="H915" s="22"/>
    </row>
    <row r="916" spans="3:10" ht="16.8" x14ac:dyDescent="0.3">
      <c r="C916" s="73" t="s">
        <v>4</v>
      </c>
      <c r="D916" s="73"/>
      <c r="E916" s="73"/>
      <c r="F916" s="73"/>
      <c r="H916" s="22"/>
    </row>
    <row r="917" spans="3:10" ht="14.4" x14ac:dyDescent="0.3">
      <c r="C917" s="1"/>
      <c r="D917" s="9"/>
      <c r="E917" s="9"/>
      <c r="F917" s="9"/>
      <c r="H917" s="22"/>
    </row>
    <row r="918" spans="3:10" ht="15.6" x14ac:dyDescent="0.3">
      <c r="C918" s="69" t="str">
        <f t="shared" ref="C918:C927" si="274">+J918</f>
        <v>Company Name:   ACCUZIP INC.</v>
      </c>
      <c r="D918" s="69"/>
      <c r="E918" s="69"/>
      <c r="F918" s="69"/>
      <c r="H918" s="22" t="s">
        <v>5</v>
      </c>
      <c r="I918" s="22" t="s">
        <v>6</v>
      </c>
      <c r="J918" s="22" t="str">
        <f t="shared" ref="J918:J927" si="275">CONCATENATE(H918,I918)</f>
        <v>Company Name:   ACCUZIP INC.</v>
      </c>
    </row>
    <row r="919" spans="3:10" ht="15.6" x14ac:dyDescent="0.3">
      <c r="C919" s="69" t="str">
        <f t="shared" si="274"/>
        <v>Product Name:   ACCUZIP6 STANDARD</v>
      </c>
      <c r="D919" s="69"/>
      <c r="E919" s="69"/>
      <c r="F919" s="69"/>
      <c r="H919" s="22" t="s">
        <v>7</v>
      </c>
      <c r="I919" s="22" t="s">
        <v>175</v>
      </c>
      <c r="J919" s="22" t="str">
        <f t="shared" si="275"/>
        <v>Product Name:   ACCUZIP6 STANDARD</v>
      </c>
    </row>
    <row r="920" spans="3:10" ht="15.6" x14ac:dyDescent="0.3">
      <c r="C920" s="69" t="str">
        <f t="shared" si="274"/>
        <v>Product Version:   5.11</v>
      </c>
      <c r="D920" s="69"/>
      <c r="E920" s="69"/>
      <c r="F920" s="69"/>
      <c r="H920" s="22" t="s">
        <v>9</v>
      </c>
      <c r="I920" s="22">
        <v>5.1100000000000003</v>
      </c>
      <c r="J920" s="22" t="str">
        <f t="shared" si="275"/>
        <v>Product Version:   5.11</v>
      </c>
    </row>
    <row r="921" spans="3:10" ht="15" x14ac:dyDescent="0.3">
      <c r="C921" s="70" t="str">
        <f t="shared" si="274"/>
        <v>Sales Contact:   Sales</v>
      </c>
      <c r="D921" s="70"/>
      <c r="E921" s="70"/>
      <c r="F921" s="70"/>
      <c r="H921" s="22" t="s">
        <v>10</v>
      </c>
      <c r="I921" s="22" t="s">
        <v>11</v>
      </c>
      <c r="J921" s="22" t="str">
        <f t="shared" si="275"/>
        <v>Sales Contact:   Sales</v>
      </c>
    </row>
    <row r="922" spans="3:10" ht="15" x14ac:dyDescent="0.3">
      <c r="C922" s="70" t="str">
        <f t="shared" si="274"/>
        <v>Address:   3216 El Camino Real</v>
      </c>
      <c r="D922" s="70"/>
      <c r="E922" s="70"/>
      <c r="F922" s="70"/>
      <c r="H922" s="22" t="s">
        <v>12</v>
      </c>
      <c r="I922" s="22" t="s">
        <v>13</v>
      </c>
      <c r="J922" s="22" t="str">
        <f t="shared" si="275"/>
        <v>Address:   3216 El Camino Real</v>
      </c>
    </row>
    <row r="923" spans="3:10" ht="15" x14ac:dyDescent="0.3">
      <c r="C923" s="70" t="str">
        <f t="shared" si="274"/>
        <v>City State Zip:   Atascadero CA  93422-2500</v>
      </c>
      <c r="D923" s="70"/>
      <c r="E923" s="70"/>
      <c r="F923" s="70"/>
      <c r="H923" s="22" t="s">
        <v>14</v>
      </c>
      <c r="I923" s="22" t="s">
        <v>351</v>
      </c>
      <c r="J923" s="22" t="str">
        <f t="shared" si="275"/>
        <v>City State Zip:   Atascadero CA  93422-2500</v>
      </c>
    </row>
    <row r="924" spans="3:10" ht="15" x14ac:dyDescent="0.3">
      <c r="C924" s="70" t="str">
        <f t="shared" si="274"/>
        <v>Phone:   (805) 461-7300</v>
      </c>
      <c r="D924" s="70"/>
      <c r="E924" s="70"/>
      <c r="F924" s="70"/>
      <c r="H924" s="22" t="s">
        <v>15</v>
      </c>
      <c r="I924" s="22" t="s">
        <v>16</v>
      </c>
      <c r="J924" s="22" t="str">
        <f t="shared" si="275"/>
        <v>Phone:   (805) 461-7300</v>
      </c>
    </row>
    <row r="925" spans="3:10" ht="15" x14ac:dyDescent="0.3">
      <c r="C925" s="70" t="str">
        <f t="shared" si="274"/>
        <v>Fax:   (877) 839-6531</v>
      </c>
      <c r="D925" s="70"/>
      <c r="E925" s="70"/>
      <c r="F925" s="70"/>
      <c r="H925" s="22" t="s">
        <v>17</v>
      </c>
      <c r="I925" s="22" t="s">
        <v>18</v>
      </c>
      <c r="J925" s="22" t="str">
        <f t="shared" si="275"/>
        <v>Fax:   (877) 839-6531</v>
      </c>
    </row>
    <row r="926" spans="3:10" ht="15" x14ac:dyDescent="0.3">
      <c r="C926" s="70" t="str">
        <f t="shared" si="274"/>
        <v>Email:   sales@accuzip.com</v>
      </c>
      <c r="D926" s="70"/>
      <c r="E926" s="70"/>
      <c r="F926" s="70"/>
      <c r="H926" s="22" t="s">
        <v>19</v>
      </c>
      <c r="I926" s="22" t="s">
        <v>20</v>
      </c>
      <c r="J926" s="22" t="str">
        <f t="shared" si="275"/>
        <v>Email:   sales@accuzip.com</v>
      </c>
    </row>
    <row r="927" spans="3:10" ht="15" x14ac:dyDescent="0.3">
      <c r="C927" s="70" t="str">
        <f t="shared" si="274"/>
        <v>Web:   www.accuzip.com</v>
      </c>
      <c r="D927" s="70"/>
      <c r="E927" s="70"/>
      <c r="F927" s="70"/>
      <c r="H927" s="22" t="s">
        <v>21</v>
      </c>
      <c r="I927" s="22" t="s">
        <v>22</v>
      </c>
      <c r="J927" s="22" t="str">
        <f t="shared" si="275"/>
        <v>Web:   www.accuzip.com</v>
      </c>
    </row>
    <row r="928" spans="3:10" ht="14.4" x14ac:dyDescent="0.3">
      <c r="C928" s="1"/>
      <c r="D928" s="9"/>
      <c r="E928" s="9"/>
      <c r="F928" s="9"/>
      <c r="H928" s="22"/>
    </row>
    <row r="929" spans="3:8" ht="16.8" x14ac:dyDescent="0.3">
      <c r="C929" s="68" t="s">
        <v>23</v>
      </c>
      <c r="D929" s="68"/>
      <c r="E929" s="68"/>
      <c r="F929" s="68"/>
      <c r="H929" s="22"/>
    </row>
    <row r="930" spans="3:8" ht="15.6" x14ac:dyDescent="0.3">
      <c r="C930" s="1"/>
      <c r="D930" s="28" t="str">
        <f>H930</f>
        <v>Standard Mail</v>
      </c>
      <c r="E930" s="28" t="str">
        <f>H947</f>
        <v>First-Class</v>
      </c>
      <c r="F930" s="13" t="str">
        <f>+H960</f>
        <v>Periodical</v>
      </c>
      <c r="H930" s="22" t="s">
        <v>24</v>
      </c>
    </row>
    <row r="931" spans="3:8" ht="15" x14ac:dyDescent="0.3">
      <c r="C931" s="1"/>
      <c r="D931" s="7" t="str">
        <f>+H931</f>
        <v>✔Automation Flats</v>
      </c>
      <c r="E931" s="7" t="str">
        <f>+H948</f>
        <v>Automation Flat Trays on Pallets</v>
      </c>
      <c r="F931" s="7" t="str">
        <f>+H961</f>
        <v>✔Automation Letters</v>
      </c>
      <c r="H931" s="22" t="s">
        <v>25</v>
      </c>
    </row>
    <row r="932" spans="3:8" ht="15" x14ac:dyDescent="0.3">
      <c r="C932" s="1"/>
      <c r="D932" s="7" t="str">
        <f t="shared" ref="D932:D945" si="276">+H932</f>
        <v>✔Automation Letters</v>
      </c>
      <c r="E932" s="7" t="str">
        <f t="shared" ref="E932:E942" si="277">+H949</f>
        <v>✔Automation Flats - Bundle Based Option</v>
      </c>
      <c r="F932" s="7" t="str">
        <f t="shared" ref="F932:F943" si="278">+H962</f>
        <v>✔Barcoded Machinable Flats</v>
      </c>
      <c r="H932" s="22" t="s">
        <v>26</v>
      </c>
    </row>
    <row r="933" spans="3:8" ht="15" x14ac:dyDescent="0.3">
      <c r="C933" s="1"/>
      <c r="D933" s="7" t="str">
        <f t="shared" si="276"/>
        <v>✔Co-Sacked Flats</v>
      </c>
      <c r="E933" s="7" t="str">
        <f t="shared" si="277"/>
        <v>✔Automation Flats - Tray Based Option</v>
      </c>
      <c r="F933" s="7" t="str">
        <f t="shared" si="278"/>
        <v>✔Carrier Route Flats</v>
      </c>
      <c r="H933" s="22" t="s">
        <v>341</v>
      </c>
    </row>
    <row r="934" spans="3:8" ht="15" x14ac:dyDescent="0.3">
      <c r="C934" s="1"/>
      <c r="D934" s="7" t="str">
        <f t="shared" si="276"/>
        <v>✔ECR Flats</v>
      </c>
      <c r="E934" s="7" t="str">
        <f t="shared" si="277"/>
        <v>✔Automation Letters</v>
      </c>
      <c r="F934" s="7" t="str">
        <f t="shared" si="278"/>
        <v>✔Carrier Route Letters</v>
      </c>
      <c r="H934" s="22" t="s">
        <v>27</v>
      </c>
    </row>
    <row r="935" spans="3:8" ht="15" x14ac:dyDescent="0.3">
      <c r="C935" s="1"/>
      <c r="D935" s="7" t="str">
        <f t="shared" si="276"/>
        <v>✔ECR Letters &lt;= 3.0 Ounces</v>
      </c>
      <c r="E935" s="7" t="str">
        <f t="shared" si="277"/>
        <v>Automation Letters - Trays on Pallets</v>
      </c>
      <c r="F935" s="7" t="str">
        <f t="shared" si="278"/>
        <v>Machinable Flat Bundles on Pallets</v>
      </c>
      <c r="H935" s="22" t="s">
        <v>28</v>
      </c>
    </row>
    <row r="936" spans="3:8" ht="15" x14ac:dyDescent="0.3">
      <c r="C936" s="1"/>
      <c r="D936" s="7" t="str">
        <f t="shared" si="276"/>
        <v>✔ECR Letters &gt; 3.0 Ounces</v>
      </c>
      <c r="E936" s="7" t="str">
        <f t="shared" si="277"/>
        <v>✔Co-Trayed Flats</v>
      </c>
      <c r="F936" s="7" t="str">
        <f t="shared" si="278"/>
        <v>✔Machinable Flats Co-Sacked Preparation</v>
      </c>
      <c r="H936" s="22" t="s">
        <v>29</v>
      </c>
    </row>
    <row r="937" spans="3:8" ht="15" x14ac:dyDescent="0.3">
      <c r="C937" s="1"/>
      <c r="D937" s="7" t="str">
        <f t="shared" si="276"/>
        <v>Flat Bundles on Pallets</v>
      </c>
      <c r="E937" s="7" t="str">
        <f t="shared" si="277"/>
        <v>Machinable Letter Trays on Pallets</v>
      </c>
      <c r="F937" s="7" t="str">
        <f t="shared" si="278"/>
        <v>Merged Bundles on Pallets</v>
      </c>
      <c r="H937" s="22" t="s">
        <v>136</v>
      </c>
    </row>
    <row r="938" spans="3:8" ht="15" x14ac:dyDescent="0.3">
      <c r="C938" s="1"/>
      <c r="D938" s="7" t="str">
        <f t="shared" si="276"/>
        <v>✔Irregular Parcels</v>
      </c>
      <c r="E938" s="7" t="str">
        <f t="shared" si="277"/>
        <v>✔Machinable Letters</v>
      </c>
      <c r="F938" s="7" t="str">
        <f t="shared" si="278"/>
        <v>✔Merged Flats in Sacks</v>
      </c>
      <c r="H938" s="22" t="s">
        <v>31</v>
      </c>
    </row>
    <row r="939" spans="3:8" ht="15" x14ac:dyDescent="0.3">
      <c r="C939" s="1"/>
      <c r="D939" s="7" t="str">
        <f t="shared" si="276"/>
        <v>✔Machinable Letters</v>
      </c>
      <c r="E939" s="7" t="str">
        <f t="shared" si="277"/>
        <v>Non-Automation Flat Trays on Pallets</v>
      </c>
      <c r="F939" s="7" t="str">
        <f t="shared" si="278"/>
        <v>Merged Pallets-5% Threshold</v>
      </c>
      <c r="H939" s="22" t="s">
        <v>32</v>
      </c>
    </row>
    <row r="940" spans="3:8" ht="15" x14ac:dyDescent="0.3">
      <c r="C940" s="1"/>
      <c r="D940" s="7" t="str">
        <f t="shared" si="276"/>
        <v>✔Machinable Parcels</v>
      </c>
      <c r="E940" s="7" t="str">
        <f t="shared" si="277"/>
        <v>✔Non-Automation Flats</v>
      </c>
      <c r="F940" s="7" t="str">
        <f t="shared" si="278"/>
        <v>Merged Pallets-5% Threshold &amp; City State</v>
      </c>
      <c r="H940" s="22" t="s">
        <v>33</v>
      </c>
    </row>
    <row r="941" spans="3:8" ht="15" x14ac:dyDescent="0.3">
      <c r="C941" s="1"/>
      <c r="D941" s="7" t="str">
        <f t="shared" si="276"/>
        <v>✔Merged Flat Bundles in Sacks</v>
      </c>
      <c r="E941" s="7" t="str">
        <f t="shared" si="277"/>
        <v>Non-Machinable Letter Trays on Pallets</v>
      </c>
      <c r="F941" s="7" t="str">
        <f t="shared" si="278"/>
        <v>✔Non-Automation Letters</v>
      </c>
      <c r="H941" s="22" t="s">
        <v>34</v>
      </c>
    </row>
    <row r="942" spans="3:8" ht="15" x14ac:dyDescent="0.3">
      <c r="C942" s="1"/>
      <c r="D942" s="7" t="str">
        <f t="shared" si="276"/>
        <v>Merged Flat Bundles on Pallets</v>
      </c>
      <c r="E942" s="7" t="str">
        <f t="shared" si="277"/>
        <v>✔Nonmachinable Letters</v>
      </c>
      <c r="F942" s="7" t="str">
        <f t="shared" si="278"/>
        <v>✔Non-Barcoded Machinable Flats</v>
      </c>
      <c r="H942" s="22" t="s">
        <v>137</v>
      </c>
    </row>
    <row r="943" spans="3:8" ht="15" x14ac:dyDescent="0.3">
      <c r="C943" s="1"/>
      <c r="D943" s="7" t="str">
        <f t="shared" si="276"/>
        <v>Merged Pallets-5% Threshold</v>
      </c>
      <c r="E943" s="7"/>
      <c r="F943" s="7" t="str">
        <f t="shared" si="278"/>
        <v>Non-Machinable Flat Bundles on Pallets</v>
      </c>
      <c r="H943" s="22" t="s">
        <v>138</v>
      </c>
    </row>
    <row r="944" spans="3:8" ht="15" x14ac:dyDescent="0.3">
      <c r="C944" s="1"/>
      <c r="D944" s="7" t="str">
        <f t="shared" si="276"/>
        <v>Merged Pallets-5% Threshold &amp; City State</v>
      </c>
      <c r="E944" s="7"/>
      <c r="F944" s="7"/>
      <c r="H944" s="22" t="s">
        <v>139</v>
      </c>
    </row>
    <row r="945" spans="3:22" ht="15" x14ac:dyDescent="0.3">
      <c r="C945" s="1"/>
      <c r="D945" s="7" t="str">
        <f t="shared" si="276"/>
        <v>✔Non-Automation Flats</v>
      </c>
      <c r="E945" s="7"/>
      <c r="F945" s="7"/>
      <c r="H945" s="22" t="s">
        <v>38</v>
      </c>
    </row>
    <row r="946" spans="3:22" ht="15" x14ac:dyDescent="0.3">
      <c r="C946" s="1"/>
      <c r="D946" s="7" t="str">
        <f>+H946</f>
        <v>✔Nonmachinable Letters</v>
      </c>
      <c r="E946" s="29"/>
      <c r="F946" s="7"/>
      <c r="H946" s="22" t="s">
        <v>39</v>
      </c>
    </row>
    <row r="947" spans="3:22" ht="16.8" x14ac:dyDescent="0.3">
      <c r="C947" s="68" t="s">
        <v>40</v>
      </c>
      <c r="D947" s="68"/>
      <c r="E947" s="68"/>
      <c r="F947" s="68"/>
      <c r="H947" s="23" t="s">
        <v>41</v>
      </c>
    </row>
    <row r="948" spans="3:22" ht="15.6" x14ac:dyDescent="0.3">
      <c r="C948" s="1"/>
      <c r="D948" s="28" t="s">
        <v>42</v>
      </c>
      <c r="E948" s="30"/>
      <c r="F948" s="7"/>
      <c r="H948" s="22" t="s">
        <v>140</v>
      </c>
      <c r="I948" s="22" t="s">
        <v>42</v>
      </c>
    </row>
    <row r="949" spans="3:22" ht="15" x14ac:dyDescent="0.3">
      <c r="C949" s="1"/>
      <c r="D949" s="7" t="str">
        <f>I949</f>
        <v>✔Additional User Documentation (Any)</v>
      </c>
      <c r="E949" s="7" t="str">
        <f t="shared" ref="E949:F952" si="279">J949</f>
        <v>✔Co-Bundling</v>
      </c>
      <c r="F949" s="7" t="str">
        <f t="shared" si="279"/>
        <v>✔Optional Endorsement Lines (OELs)</v>
      </c>
      <c r="H949" s="22" t="s">
        <v>44</v>
      </c>
      <c r="I949" s="23" t="s">
        <v>45</v>
      </c>
      <c r="J949" s="23" t="s">
        <v>46</v>
      </c>
      <c r="K949" s="23" t="s">
        <v>47</v>
      </c>
      <c r="L949" s="23" t="s">
        <v>48</v>
      </c>
      <c r="M949" s="23" t="s">
        <v>49</v>
      </c>
      <c r="N949" s="23" t="s">
        <v>50</v>
      </c>
      <c r="O949" s="23" t="s">
        <v>51</v>
      </c>
      <c r="P949" s="23" t="s">
        <v>52</v>
      </c>
      <c r="Q949" s="23" t="s">
        <v>53</v>
      </c>
      <c r="R949" s="23" t="s">
        <v>54</v>
      </c>
      <c r="S949" s="23" t="s">
        <v>55</v>
      </c>
    </row>
    <row r="950" spans="3:22" ht="15" x14ac:dyDescent="0.3">
      <c r="C950" s="1"/>
      <c r="D950" s="7" t="str">
        <f t="shared" ref="D950:D952" si="280">I950</f>
        <v>✔Job Setup/Parameter Report</v>
      </c>
      <c r="E950" s="7" t="str">
        <f t="shared" si="279"/>
        <v>✔USPS Qualification Report</v>
      </c>
      <c r="F950" s="7" t="str">
        <f t="shared" si="279"/>
        <v>✔ZAP Approval</v>
      </c>
      <c r="H950" s="22" t="s">
        <v>56</v>
      </c>
      <c r="I950" s="22" t="str">
        <f>L949</f>
        <v>✔Job Setup/Parameter Report</v>
      </c>
      <c r="J950" s="22" t="str">
        <f t="shared" ref="J950:K950" si="281">M949</f>
        <v>✔USPS Qualification Report</v>
      </c>
      <c r="K950" s="22" t="str">
        <f t="shared" si="281"/>
        <v>✔ZAP Approval</v>
      </c>
    </row>
    <row r="951" spans="3:22" ht="15" x14ac:dyDescent="0.3">
      <c r="C951" s="1"/>
      <c r="D951" s="7" t="str">
        <f t="shared" si="280"/>
        <v>✔Origin 3-digit Trays/Sacks</v>
      </c>
      <c r="E951" s="7" t="str">
        <f t="shared" si="279"/>
        <v>✔Origin SCF Sacks</v>
      </c>
      <c r="F951" s="7" t="str">
        <f t="shared" si="279"/>
        <v>✔IM Barcoded Tray Labels</v>
      </c>
      <c r="H951" s="22" t="s">
        <v>26</v>
      </c>
      <c r="I951" s="22" t="str">
        <f>O949</f>
        <v>✔Origin 3-digit Trays/Sacks</v>
      </c>
      <c r="J951" s="22" t="str">
        <f t="shared" ref="J951:K951" si="282">P949</f>
        <v>✔Origin SCF Sacks</v>
      </c>
      <c r="K951" s="22" t="str">
        <f t="shared" si="282"/>
        <v>✔IM Barcoded Tray Labels</v>
      </c>
    </row>
    <row r="952" spans="3:22" ht="15" x14ac:dyDescent="0.3">
      <c r="C952" s="1"/>
      <c r="D952" s="7" t="str">
        <f t="shared" si="280"/>
        <v>✔Origin AADC Trays</v>
      </c>
      <c r="E952" s="7" t="str">
        <f t="shared" si="279"/>
        <v>✔FSS Preparation</v>
      </c>
      <c r="F952" s="7"/>
      <c r="H952" s="22" t="s">
        <v>141</v>
      </c>
      <c r="I952" s="22" t="str">
        <f>R949</f>
        <v>✔Origin AADC Trays</v>
      </c>
      <c r="J952" s="22" t="str">
        <f t="shared" ref="J952:K952" si="283">S949</f>
        <v>✔FSS Preparation</v>
      </c>
      <c r="K952" s="22">
        <f t="shared" si="283"/>
        <v>0</v>
      </c>
    </row>
    <row r="953" spans="3:22" ht="14.4" x14ac:dyDescent="0.3">
      <c r="C953" s="1"/>
      <c r="D953" s="9"/>
      <c r="E953" s="9"/>
      <c r="F953" s="9"/>
      <c r="H953" s="22" t="s">
        <v>344</v>
      </c>
    </row>
    <row r="954" spans="3:22" ht="15.6" x14ac:dyDescent="0.3">
      <c r="C954" s="1"/>
      <c r="D954" s="13" t="s">
        <v>58</v>
      </c>
      <c r="E954" s="7"/>
      <c r="F954" s="7"/>
      <c r="H954" s="22" t="s">
        <v>142</v>
      </c>
      <c r="I954" s="22" t="s">
        <v>58</v>
      </c>
    </row>
    <row r="955" spans="3:22" ht="15" x14ac:dyDescent="0.3">
      <c r="C955" s="1"/>
      <c r="D955" s="7" t="str">
        <f>I955</f>
        <v>✔CRD Trays</v>
      </c>
      <c r="E955" s="7" t="str">
        <f>J955</f>
        <v>✔CR5 Trays</v>
      </c>
      <c r="F955" s="7" t="str">
        <f>K955</f>
        <v>✔CR3 Trays</v>
      </c>
      <c r="H955" s="22" t="s">
        <v>32</v>
      </c>
      <c r="I955" s="23" t="s">
        <v>60</v>
      </c>
      <c r="J955" s="23" t="s">
        <v>61</v>
      </c>
      <c r="K955" s="23" t="s">
        <v>62</v>
      </c>
      <c r="L955" s="23" t="s">
        <v>63</v>
      </c>
      <c r="M955" s="23" t="s">
        <v>64</v>
      </c>
      <c r="N955" s="23" t="s">
        <v>65</v>
      </c>
      <c r="O955" s="23" t="s">
        <v>66</v>
      </c>
      <c r="P955" s="23" t="s">
        <v>67</v>
      </c>
      <c r="Q955" s="23" t="s">
        <v>68</v>
      </c>
      <c r="R955" s="23" t="s">
        <v>69</v>
      </c>
      <c r="S955" s="23" t="s">
        <v>70</v>
      </c>
      <c r="T955" s="23" t="s">
        <v>71</v>
      </c>
      <c r="U955" s="23" t="s">
        <v>72</v>
      </c>
      <c r="V955" s="23" t="s">
        <v>73</v>
      </c>
    </row>
    <row r="956" spans="3:22" ht="15" x14ac:dyDescent="0.3">
      <c r="C956" s="1"/>
      <c r="D956" s="7" t="str">
        <f t="shared" ref="D956:F959" si="284">I956</f>
        <v>✔CRD Sacks</v>
      </c>
      <c r="E956" s="7" t="str">
        <f t="shared" si="284"/>
        <v>✔CR5S Sacks</v>
      </c>
      <c r="F956" s="7" t="str">
        <f t="shared" si="284"/>
        <v>✔CR5 Sacks</v>
      </c>
      <c r="H956" s="22" t="s">
        <v>143</v>
      </c>
      <c r="I956" s="22" t="str">
        <f>L955</f>
        <v>✔CRD Sacks</v>
      </c>
      <c r="J956" s="22" t="str">
        <f t="shared" ref="J956:K956" si="285">M955</f>
        <v>✔CR5S Sacks</v>
      </c>
      <c r="K956" s="22" t="str">
        <f t="shared" si="285"/>
        <v>✔CR5 Sacks</v>
      </c>
    </row>
    <row r="957" spans="3:22" ht="15" x14ac:dyDescent="0.3">
      <c r="C957" s="1"/>
      <c r="D957" s="7" t="str">
        <f t="shared" si="284"/>
        <v>✔CR3 Sacks</v>
      </c>
      <c r="E957" s="7" t="str">
        <f t="shared" si="284"/>
        <v>✔High Density (HD) Price</v>
      </c>
      <c r="F957" s="7" t="str">
        <f t="shared" si="284"/>
        <v>✔Saturation Price (75%Total)</v>
      </c>
      <c r="H957" s="22" t="s">
        <v>38</v>
      </c>
      <c r="I957" s="22" t="str">
        <f>O955</f>
        <v>✔CR3 Sacks</v>
      </c>
      <c r="J957" s="22" t="str">
        <f t="shared" ref="J957:K957" si="286">P955</f>
        <v>✔High Density (HD) Price</v>
      </c>
      <c r="K957" s="22" t="str">
        <f t="shared" si="286"/>
        <v>✔Saturation Price (75%Total)</v>
      </c>
    </row>
    <row r="958" spans="3:22" ht="15" x14ac:dyDescent="0.3">
      <c r="C958" s="1"/>
      <c r="D958" s="7" t="str">
        <f t="shared" si="284"/>
        <v>✔Saturation Price (90%Res)</v>
      </c>
      <c r="E958" s="7" t="str">
        <f t="shared" si="284"/>
        <v>✔eLOT Sequencing</v>
      </c>
      <c r="F958" s="7" t="str">
        <f t="shared" si="284"/>
        <v>✔Walk Sequencing</v>
      </c>
      <c r="H958" s="22" t="s">
        <v>144</v>
      </c>
      <c r="I958" s="22" t="str">
        <f>R955</f>
        <v>✔Saturation Price (90%Res)</v>
      </c>
      <c r="J958" s="22" t="str">
        <f t="shared" ref="J958:K958" si="287">S955</f>
        <v>✔eLOT Sequencing</v>
      </c>
      <c r="K958" s="22" t="str">
        <f t="shared" si="287"/>
        <v>✔Walk Sequencing</v>
      </c>
    </row>
    <row r="959" spans="3:22" ht="15" x14ac:dyDescent="0.3">
      <c r="C959" s="1"/>
      <c r="D959" s="7" t="str">
        <f t="shared" si="284"/>
        <v>✔Multi-Box Section Bundles</v>
      </c>
      <c r="E959" s="7" t="str">
        <f t="shared" si="284"/>
        <v>✔High Density Plus (HDP) Price</v>
      </c>
      <c r="F959" s="7"/>
      <c r="H959" s="22" t="s">
        <v>39</v>
      </c>
      <c r="I959" s="22" t="str">
        <f>U955</f>
        <v>✔Multi-Box Section Bundles</v>
      </c>
      <c r="J959" s="22" t="str">
        <f t="shared" ref="J959:K959" si="288">V955</f>
        <v>✔High Density Plus (HDP) Price</v>
      </c>
      <c r="K959" s="22">
        <f t="shared" si="288"/>
        <v>0</v>
      </c>
    </row>
    <row r="960" spans="3:22" ht="15" x14ac:dyDescent="0.3">
      <c r="C960" s="1"/>
      <c r="D960" s="7"/>
      <c r="E960" s="7"/>
      <c r="F960" s="7"/>
      <c r="H960" s="22" t="s">
        <v>76</v>
      </c>
    </row>
    <row r="961" spans="3:19" ht="15.6" x14ac:dyDescent="0.3">
      <c r="C961" s="1"/>
      <c r="D961" s="13" t="s">
        <v>90</v>
      </c>
      <c r="E961" s="7"/>
      <c r="F961" s="7"/>
      <c r="H961" s="22" t="s">
        <v>26</v>
      </c>
      <c r="I961" s="22" t="s">
        <v>90</v>
      </c>
    </row>
    <row r="962" spans="3:19" ht="15" x14ac:dyDescent="0.3">
      <c r="C962" s="1"/>
      <c r="D962" s="7" t="str">
        <f>I962</f>
        <v>✔PER - Flat Tray Preparation</v>
      </c>
      <c r="E962" s="7" t="str">
        <f t="shared" ref="E962:F964" si="289">J962</f>
        <v>✔Outside County Container Report</v>
      </c>
      <c r="F962" s="7" t="str">
        <f t="shared" si="289"/>
        <v>✔PER - 6pc Letter Tray Minimum</v>
      </c>
      <c r="H962" s="22" t="s">
        <v>78</v>
      </c>
      <c r="I962" s="23" t="s">
        <v>92</v>
      </c>
      <c r="J962" s="23" t="s">
        <v>93</v>
      </c>
      <c r="K962" s="23" t="s">
        <v>94</v>
      </c>
      <c r="L962" s="23" t="s">
        <v>95</v>
      </c>
      <c r="M962" s="23" t="s">
        <v>96</v>
      </c>
      <c r="N962" s="23" t="s">
        <v>97</v>
      </c>
      <c r="O962" s="23" t="s">
        <v>98</v>
      </c>
      <c r="P962" s="23" t="s">
        <v>99</v>
      </c>
      <c r="Q962" s="23" t="s">
        <v>100</v>
      </c>
      <c r="R962" s="23" t="s">
        <v>101</v>
      </c>
    </row>
    <row r="963" spans="3:19" ht="15" x14ac:dyDescent="0.3">
      <c r="C963" s="1"/>
      <c r="D963" s="7" t="str">
        <f t="shared" ref="D963:D965" si="290">I963</f>
        <v>✔PER - FIRM Bundles</v>
      </c>
      <c r="E963" s="7" t="str">
        <f t="shared" si="289"/>
        <v>✔PER - In County Prices</v>
      </c>
      <c r="F963" s="7" t="str">
        <f t="shared" si="289"/>
        <v>✔PER - Zone Summary Report</v>
      </c>
      <c r="H963" s="22" t="s">
        <v>87</v>
      </c>
      <c r="I963" s="22" t="str">
        <f>L962</f>
        <v>✔PER - FIRM Bundles</v>
      </c>
      <c r="J963" s="22" t="str">
        <f t="shared" ref="J963:K963" si="291">M962</f>
        <v>✔PER - In County Prices</v>
      </c>
      <c r="K963" s="22" t="str">
        <f t="shared" si="291"/>
        <v>✔PER - Zone Summary Report</v>
      </c>
    </row>
    <row r="964" spans="3:19" ht="15" x14ac:dyDescent="0.3">
      <c r="C964" s="1"/>
      <c r="D964" s="7" t="str">
        <f t="shared" si="290"/>
        <v>✔PER - Ride Along Pieces</v>
      </c>
      <c r="E964" s="7" t="str">
        <f t="shared" si="289"/>
        <v>✔Outside County Bundle Report</v>
      </c>
      <c r="F964" s="7" t="str">
        <f t="shared" si="289"/>
        <v>✔Limited Circulation Discount</v>
      </c>
      <c r="H964" s="22" t="s">
        <v>88</v>
      </c>
      <c r="I964" s="22" t="str">
        <f>O962</f>
        <v>✔PER - Ride Along Pieces</v>
      </c>
      <c r="J964" s="22" t="str">
        <f t="shared" ref="J964:K964" si="292">P962</f>
        <v>✔Outside County Bundle Report</v>
      </c>
      <c r="K964" s="22" t="str">
        <f t="shared" si="292"/>
        <v>✔Limited Circulation Discount</v>
      </c>
    </row>
    <row r="965" spans="3:19" ht="15" x14ac:dyDescent="0.3">
      <c r="C965" s="1"/>
      <c r="D965" s="7" t="str">
        <f t="shared" si="290"/>
        <v>✔24-pc Trays/Sacks</v>
      </c>
      <c r="E965" s="7"/>
      <c r="F965" s="7"/>
      <c r="H965" s="22" t="s">
        <v>149</v>
      </c>
      <c r="I965" s="22" t="str">
        <f>R962</f>
        <v>✔24-pc Trays/Sacks</v>
      </c>
      <c r="J965" s="22">
        <f>S962</f>
        <v>0</v>
      </c>
      <c r="K965" s="22">
        <f>T962</f>
        <v>0</v>
      </c>
    </row>
    <row r="966" spans="3:19" ht="15" x14ac:dyDescent="0.3">
      <c r="C966" s="1"/>
      <c r="D966" s="7"/>
      <c r="E966" s="7"/>
      <c r="F966" s="7"/>
      <c r="H966" s="22" t="s">
        <v>342</v>
      </c>
    </row>
    <row r="967" spans="3:19" ht="15.6" x14ac:dyDescent="0.3">
      <c r="C967" s="1"/>
      <c r="D967" s="13" t="s">
        <v>104</v>
      </c>
      <c r="E967" s="7"/>
      <c r="F967" s="7"/>
      <c r="H967" s="22" t="s">
        <v>150</v>
      </c>
      <c r="I967" s="22" t="s">
        <v>104</v>
      </c>
    </row>
    <row r="968" spans="3:19" ht="15" x14ac:dyDescent="0.3">
      <c r="C968" s="1"/>
      <c r="D968" s="7" t="str">
        <f>I968</f>
        <v>✔5-digit Scheme Bundles (L007)</v>
      </c>
      <c r="E968" s="7" t="str">
        <f t="shared" ref="E968:F968" si="293">J968</f>
        <v>✔3-digit Scheme Bundles (L008)</v>
      </c>
      <c r="F968" s="7" t="str">
        <f t="shared" si="293"/>
        <v>✔5-digit Scheme Sacks</v>
      </c>
      <c r="H968" s="22" t="s">
        <v>102</v>
      </c>
      <c r="I968" s="23" t="s">
        <v>107</v>
      </c>
      <c r="J968" s="23" t="s">
        <v>108</v>
      </c>
      <c r="K968" s="23" t="s">
        <v>109</v>
      </c>
    </row>
    <row r="969" spans="3:19" ht="15" x14ac:dyDescent="0.3">
      <c r="C969" s="1"/>
      <c r="D969" s="7"/>
      <c r="E969" s="7"/>
      <c r="F969" s="7"/>
      <c r="H969" s="22" t="s">
        <v>138</v>
      </c>
    </row>
    <row r="970" spans="3:19" ht="15.6" x14ac:dyDescent="0.3">
      <c r="C970" s="1"/>
      <c r="D970" s="13" t="s">
        <v>110</v>
      </c>
      <c r="E970" s="7"/>
      <c r="F970" s="7"/>
      <c r="H970" s="22" t="s">
        <v>139</v>
      </c>
      <c r="I970" s="22" t="s">
        <v>110</v>
      </c>
    </row>
    <row r="971" spans="3:19" ht="15" x14ac:dyDescent="0.3">
      <c r="C971" s="1"/>
      <c r="D971" s="7" t="str">
        <f>I971</f>
        <v>✔No Overflow Trays</v>
      </c>
      <c r="E971" s="7" t="str">
        <f t="shared" ref="E971:F972" si="294">J971</f>
        <v>✔Reduced Overflow</v>
      </c>
      <c r="F971" s="7" t="str">
        <f t="shared" si="294"/>
        <v>✔5-digit\Scheme Trays</v>
      </c>
      <c r="H971" s="22" t="s">
        <v>103</v>
      </c>
      <c r="I971" s="23" t="s">
        <v>112</v>
      </c>
      <c r="J971" s="23" t="s">
        <v>113</v>
      </c>
      <c r="K971" s="23" t="s">
        <v>114</v>
      </c>
      <c r="L971" s="23" t="s">
        <v>115</v>
      </c>
      <c r="M971" s="23" t="s">
        <v>116</v>
      </c>
    </row>
    <row r="972" spans="3:19" ht="15" x14ac:dyDescent="0.3">
      <c r="C972" s="1"/>
      <c r="D972" s="7" t="str">
        <f>I972</f>
        <v>✔3-digit\Scheme Trays</v>
      </c>
      <c r="E972" s="7" t="str">
        <f t="shared" si="294"/>
        <v>✔AADC Trays</v>
      </c>
      <c r="F972" s="7"/>
      <c r="H972" s="22" t="s">
        <v>105</v>
      </c>
      <c r="I972" s="22" t="str">
        <f>L971</f>
        <v>✔3-digit\Scheme Trays</v>
      </c>
      <c r="J972" s="22" t="str">
        <f t="shared" ref="J972:K972" si="295">M971</f>
        <v>✔AADC Trays</v>
      </c>
      <c r="K972" s="22">
        <f t="shared" si="295"/>
        <v>0</v>
      </c>
    </row>
    <row r="973" spans="3:19" ht="15" x14ac:dyDescent="0.3">
      <c r="C973" s="1"/>
      <c r="D973" s="7"/>
      <c r="E973" s="7"/>
      <c r="F973" s="7"/>
      <c r="H973" s="22" t="s">
        <v>154</v>
      </c>
    </row>
    <row r="974" spans="3:19" ht="15.6" x14ac:dyDescent="0.3">
      <c r="C974" s="1"/>
      <c r="D974" s="13" t="s">
        <v>119</v>
      </c>
      <c r="E974" s="7"/>
      <c r="F974" s="7"/>
      <c r="H974" s="22" t="s">
        <v>40</v>
      </c>
      <c r="I974" s="22" t="s">
        <v>119</v>
      </c>
    </row>
    <row r="975" spans="3:19" ht="15" x14ac:dyDescent="0.3">
      <c r="C975" s="1"/>
      <c r="D975" s="7" t="str">
        <f>I975</f>
        <v>✔PS Form 3541</v>
      </c>
      <c r="E975" s="7" t="str">
        <f t="shared" ref="E975:F978" si="296">J975</f>
        <v>✔PS Form 3600-EZ</v>
      </c>
      <c r="F975" s="7" t="str">
        <f t="shared" si="296"/>
        <v>✔PS Form 3600-FCM</v>
      </c>
      <c r="H975" s="22"/>
      <c r="I975" s="23" t="s">
        <v>121</v>
      </c>
      <c r="J975" s="23" t="s">
        <v>122</v>
      </c>
      <c r="K975" s="23" t="s">
        <v>123</v>
      </c>
      <c r="L975" s="23" t="s">
        <v>124</v>
      </c>
      <c r="M975" s="23" t="s">
        <v>125</v>
      </c>
      <c r="N975" s="23" t="s">
        <v>126</v>
      </c>
      <c r="O975" s="23" t="s">
        <v>127</v>
      </c>
      <c r="P975" s="23" t="s">
        <v>128</v>
      </c>
      <c r="Q975" s="23" t="s">
        <v>130</v>
      </c>
      <c r="R975" s="23" t="s">
        <v>131</v>
      </c>
      <c r="S975" s="23" t="s">
        <v>132</v>
      </c>
    </row>
    <row r="976" spans="3:19" ht="15" x14ac:dyDescent="0.3">
      <c r="C976" s="1"/>
      <c r="D976" s="7" t="str">
        <f t="shared" ref="D976:D978" si="297">I976</f>
        <v>✔PS Form 3600-PM</v>
      </c>
      <c r="E976" s="7" t="str">
        <f t="shared" si="296"/>
        <v>✔PS Form 3602-C</v>
      </c>
      <c r="F976" s="7" t="str">
        <f t="shared" si="296"/>
        <v>✔PS Form 3602-EZ</v>
      </c>
      <c r="H976" s="22" t="s">
        <v>111</v>
      </c>
      <c r="I976" s="22" t="str">
        <f>L975</f>
        <v>✔PS Form 3600-PM</v>
      </c>
      <c r="J976" s="22" t="str">
        <f t="shared" ref="J976:K976" si="298">M975</f>
        <v>✔PS Form 3602-C</v>
      </c>
      <c r="K976" s="22" t="str">
        <f t="shared" si="298"/>
        <v>✔PS Form 3602-EZ</v>
      </c>
    </row>
    <row r="977" spans="3:11" ht="15" x14ac:dyDescent="0.3">
      <c r="C977" s="1"/>
      <c r="D977" s="7" t="str">
        <f t="shared" si="297"/>
        <v>✔PS Form 3602-N</v>
      </c>
      <c r="E977" s="7" t="str">
        <f t="shared" si="296"/>
        <v>✔PS Form 3602-NZ</v>
      </c>
      <c r="F977" s="7" t="str">
        <f t="shared" si="296"/>
        <v>✔PS Form 3605-R</v>
      </c>
      <c r="H977" s="22" t="s">
        <v>159</v>
      </c>
      <c r="I977" s="22" t="str">
        <f>O975</f>
        <v>✔PS Form 3602-N</v>
      </c>
      <c r="J977" s="22" t="str">
        <f t="shared" ref="J977:K977" si="299">P975</f>
        <v>✔PS Form 3602-NZ</v>
      </c>
      <c r="K977" s="22" t="str">
        <f t="shared" si="299"/>
        <v>✔PS Form 3605-R</v>
      </c>
    </row>
    <row r="978" spans="3:11" ht="15" x14ac:dyDescent="0.3">
      <c r="C978" s="31"/>
      <c r="D978" s="7" t="str">
        <f t="shared" si="297"/>
        <v>✔PS Form 8125</v>
      </c>
      <c r="E978" s="7" t="str">
        <f t="shared" si="296"/>
        <v>✔PS Form 3602-R</v>
      </c>
      <c r="F978" s="7"/>
      <c r="H978" s="22" t="s">
        <v>176</v>
      </c>
      <c r="I978" s="22" t="str">
        <f>R975</f>
        <v>✔PS Form 8125</v>
      </c>
      <c r="J978" s="22" t="str">
        <f>S975</f>
        <v>✔PS Form 3602-R</v>
      </c>
      <c r="K978" s="22">
        <f>T975</f>
        <v>0</v>
      </c>
    </row>
    <row r="979" spans="3:11" ht="14.4" x14ac:dyDescent="0.3">
      <c r="C979" s="32"/>
      <c r="D979" s="32"/>
      <c r="E979" s="32"/>
      <c r="F979" s="32"/>
      <c r="H979" s="22" t="s">
        <v>120</v>
      </c>
    </row>
    <row r="980" spans="3:11" ht="15.6" x14ac:dyDescent="0.25">
      <c r="C980" s="1"/>
      <c r="D980" s="13" t="s">
        <v>111</v>
      </c>
      <c r="E980" s="17" t="s">
        <v>133</v>
      </c>
      <c r="F980" s="6" t="str">
        <f>H978</f>
        <v>$501 - $1,000</v>
      </c>
      <c r="H980" s="25">
        <v>43585</v>
      </c>
    </row>
    <row r="981" spans="3:11" ht="15" customHeight="1" x14ac:dyDescent="0.3">
      <c r="C981" s="1"/>
      <c r="D981" s="71" t="str">
        <f>H977</f>
        <v>PC: ** 32-BIT WINDOWS, 64-BIT WINDOWS, WINDOWS 2003 SERVER, WINDOWS XP, Windows Server 2008, Windows Server 2012, Windows Server 2013</v>
      </c>
      <c r="E981" s="71"/>
      <c r="F981" s="71"/>
      <c r="H981" s="22"/>
    </row>
    <row r="982" spans="3:11" ht="15" customHeight="1" x14ac:dyDescent="0.3">
      <c r="C982" s="1"/>
      <c r="D982" s="71"/>
      <c r="E982" s="71"/>
      <c r="F982" s="71"/>
      <c r="H982" s="22"/>
    </row>
    <row r="983" spans="3:11" ht="15.6" x14ac:dyDescent="0.3">
      <c r="C983" s="1"/>
      <c r="D983" s="7" t="s">
        <v>120</v>
      </c>
      <c r="E983" s="17" t="s">
        <v>134</v>
      </c>
      <c r="F983" s="18">
        <f>$I$2</f>
        <v>45678</v>
      </c>
      <c r="H983" s="22"/>
    </row>
    <row r="984" spans="3:11" ht="14.4" x14ac:dyDescent="0.3">
      <c r="C984" s="1"/>
      <c r="D984" s="1"/>
      <c r="E984" s="1"/>
      <c r="F984" s="1"/>
      <c r="H984" s="22"/>
    </row>
    <row r="985" spans="3:11" ht="14.4" x14ac:dyDescent="0.3">
      <c r="C985" s="1"/>
      <c r="D985" s="1"/>
      <c r="E985" s="1"/>
      <c r="F985" s="1"/>
      <c r="H985" s="22"/>
    </row>
    <row r="986" spans="3:11" ht="14.4" x14ac:dyDescent="0.3">
      <c r="C986" s="1"/>
      <c r="D986" s="1"/>
      <c r="E986" s="1"/>
      <c r="F986" s="1"/>
      <c r="H986" s="22"/>
    </row>
    <row r="987" spans="3:11" ht="14.4" x14ac:dyDescent="0.3">
      <c r="C987" s="1"/>
      <c r="D987" s="1"/>
      <c r="E987" s="1"/>
      <c r="F987" s="1"/>
      <c r="H987" s="22"/>
    </row>
    <row r="988" spans="3:11" ht="14.4" x14ac:dyDescent="0.3">
      <c r="C988" s="1"/>
      <c r="D988" s="1"/>
      <c r="E988" s="1"/>
      <c r="F988" s="1"/>
      <c r="H988" s="22"/>
    </row>
    <row r="989" spans="3:11" ht="14.4" x14ac:dyDescent="0.3">
      <c r="C989" s="33"/>
      <c r="D989" s="33"/>
      <c r="E989" s="33"/>
      <c r="F989" s="33"/>
      <c r="G989">
        <f>847-772+1</f>
        <v>76</v>
      </c>
      <c r="H989" s="22"/>
    </row>
    <row r="990" spans="3:11" ht="14.4" x14ac:dyDescent="0.3">
      <c r="C990" s="1"/>
      <c r="D990" s="1"/>
      <c r="E990" s="1"/>
      <c r="F990" s="1"/>
      <c r="H990" s="22"/>
    </row>
    <row r="991" spans="3:11" ht="16.8" x14ac:dyDescent="0.3">
      <c r="C991" s="72" t="s">
        <v>3</v>
      </c>
      <c r="D991" s="72"/>
      <c r="E991" s="72"/>
      <c r="F991" s="72"/>
      <c r="H991" s="22"/>
    </row>
    <row r="992" spans="3:11" ht="16.8" x14ac:dyDescent="0.3">
      <c r="C992" s="73" t="s">
        <v>4</v>
      </c>
      <c r="D992" s="73"/>
      <c r="E992" s="73"/>
      <c r="F992" s="73"/>
      <c r="H992" s="22"/>
    </row>
    <row r="993" spans="3:10" ht="14.4" x14ac:dyDescent="0.3">
      <c r="C993" s="1"/>
      <c r="D993" s="9"/>
      <c r="E993" s="9"/>
      <c r="F993" s="9"/>
      <c r="H993" s="22"/>
    </row>
    <row r="994" spans="3:10" ht="15.6" x14ac:dyDescent="0.3">
      <c r="C994" s="69" t="str">
        <f t="shared" ref="C994:C1003" si="300">+J994</f>
        <v>Company Name:   ACCUZIP INC.</v>
      </c>
      <c r="D994" s="69"/>
      <c r="E994" s="69"/>
      <c r="F994" s="69"/>
      <c r="H994" s="22" t="s">
        <v>5</v>
      </c>
      <c r="I994" s="22" t="s">
        <v>6</v>
      </c>
      <c r="J994" s="22" t="str">
        <f t="shared" ref="J994:J1003" si="301">CONCATENATE(H994,I994)</f>
        <v>Company Name:   ACCUZIP INC.</v>
      </c>
    </row>
    <row r="995" spans="3:10" ht="15.6" x14ac:dyDescent="0.3">
      <c r="C995" s="69" t="str">
        <f t="shared" si="300"/>
        <v>Product Name:   ACCUZIP6 TRANSACTION EDITION</v>
      </c>
      <c r="D995" s="69"/>
      <c r="E995" s="69"/>
      <c r="F995" s="69"/>
      <c r="H995" s="22" t="s">
        <v>7</v>
      </c>
      <c r="I995" s="22" t="s">
        <v>177</v>
      </c>
      <c r="J995" s="22" t="str">
        <f t="shared" si="301"/>
        <v>Product Name:   ACCUZIP6 TRANSACTION EDITION</v>
      </c>
    </row>
    <row r="996" spans="3:10" ht="15.6" x14ac:dyDescent="0.3">
      <c r="C996" s="69" t="str">
        <f t="shared" si="300"/>
        <v>Product Version:   5.11</v>
      </c>
      <c r="D996" s="69"/>
      <c r="E996" s="69"/>
      <c r="F996" s="69"/>
      <c r="H996" s="22" t="s">
        <v>9</v>
      </c>
      <c r="I996" s="22">
        <v>5.1100000000000003</v>
      </c>
      <c r="J996" s="22" t="str">
        <f t="shared" si="301"/>
        <v>Product Version:   5.11</v>
      </c>
    </row>
    <row r="997" spans="3:10" ht="15" x14ac:dyDescent="0.3">
      <c r="C997" s="70" t="str">
        <f t="shared" si="300"/>
        <v>Sales Contact:   Sales</v>
      </c>
      <c r="D997" s="70"/>
      <c r="E997" s="70"/>
      <c r="F997" s="70"/>
      <c r="H997" s="22" t="s">
        <v>10</v>
      </c>
      <c r="I997" s="22" t="s">
        <v>11</v>
      </c>
      <c r="J997" s="22" t="str">
        <f t="shared" si="301"/>
        <v>Sales Contact:   Sales</v>
      </c>
    </row>
    <row r="998" spans="3:10" ht="15" x14ac:dyDescent="0.3">
      <c r="C998" s="70" t="str">
        <f t="shared" si="300"/>
        <v>Address:   3216 El Camino Real</v>
      </c>
      <c r="D998" s="70"/>
      <c r="E998" s="70"/>
      <c r="F998" s="70"/>
      <c r="H998" s="22" t="s">
        <v>12</v>
      </c>
      <c r="I998" s="22" t="s">
        <v>13</v>
      </c>
      <c r="J998" s="22" t="str">
        <f t="shared" si="301"/>
        <v>Address:   3216 El Camino Real</v>
      </c>
    </row>
    <row r="999" spans="3:10" ht="15" x14ac:dyDescent="0.3">
      <c r="C999" s="70" t="str">
        <f t="shared" si="300"/>
        <v>City State Zip:   Atascadero CA  93422-2500</v>
      </c>
      <c r="D999" s="70"/>
      <c r="E999" s="70"/>
      <c r="F999" s="70"/>
      <c r="H999" s="22" t="s">
        <v>14</v>
      </c>
      <c r="I999" s="22" t="s">
        <v>351</v>
      </c>
      <c r="J999" s="22" t="str">
        <f t="shared" si="301"/>
        <v>City State Zip:   Atascadero CA  93422-2500</v>
      </c>
    </row>
    <row r="1000" spans="3:10" ht="15" x14ac:dyDescent="0.3">
      <c r="C1000" s="70" t="str">
        <f t="shared" si="300"/>
        <v>Phone:   (805) 461-7300</v>
      </c>
      <c r="D1000" s="70"/>
      <c r="E1000" s="70"/>
      <c r="F1000" s="70"/>
      <c r="H1000" s="22" t="s">
        <v>15</v>
      </c>
      <c r="I1000" s="22" t="s">
        <v>16</v>
      </c>
      <c r="J1000" s="22" t="str">
        <f t="shared" si="301"/>
        <v>Phone:   (805) 461-7300</v>
      </c>
    </row>
    <row r="1001" spans="3:10" ht="15" x14ac:dyDescent="0.3">
      <c r="C1001" s="70" t="str">
        <f t="shared" si="300"/>
        <v>Fax:   (877) 839-6531</v>
      </c>
      <c r="D1001" s="70"/>
      <c r="E1001" s="70"/>
      <c r="F1001" s="70"/>
      <c r="H1001" s="22" t="s">
        <v>17</v>
      </c>
      <c r="I1001" s="22" t="s">
        <v>18</v>
      </c>
      <c r="J1001" s="22" t="str">
        <f t="shared" si="301"/>
        <v>Fax:   (877) 839-6531</v>
      </c>
    </row>
    <row r="1002" spans="3:10" ht="15" x14ac:dyDescent="0.3">
      <c r="C1002" s="70" t="str">
        <f t="shared" si="300"/>
        <v>Email:   sales@accuzip.com</v>
      </c>
      <c r="D1002" s="70"/>
      <c r="E1002" s="70"/>
      <c r="F1002" s="70"/>
      <c r="H1002" s="22" t="s">
        <v>19</v>
      </c>
      <c r="I1002" s="22" t="s">
        <v>20</v>
      </c>
      <c r="J1002" s="22" t="str">
        <f t="shared" si="301"/>
        <v>Email:   sales@accuzip.com</v>
      </c>
    </row>
    <row r="1003" spans="3:10" ht="15" x14ac:dyDescent="0.3">
      <c r="C1003" s="70" t="str">
        <f t="shared" si="300"/>
        <v>Web:   www.accuzip.com</v>
      </c>
      <c r="D1003" s="70"/>
      <c r="E1003" s="70"/>
      <c r="F1003" s="70"/>
      <c r="H1003" s="22" t="s">
        <v>21</v>
      </c>
      <c r="I1003" s="22" t="s">
        <v>22</v>
      </c>
      <c r="J1003" s="22" t="str">
        <f t="shared" si="301"/>
        <v>Web:   www.accuzip.com</v>
      </c>
    </row>
    <row r="1004" spans="3:10" ht="14.4" x14ac:dyDescent="0.3">
      <c r="C1004" s="1"/>
      <c r="D1004" s="9"/>
      <c r="E1004" s="9"/>
      <c r="F1004" s="9"/>
      <c r="H1004" s="22"/>
    </row>
    <row r="1005" spans="3:10" ht="16.8" x14ac:dyDescent="0.3">
      <c r="C1005" s="68" t="s">
        <v>23</v>
      </c>
      <c r="D1005" s="68"/>
      <c r="E1005" s="68"/>
      <c r="F1005" s="68"/>
      <c r="H1005" s="22"/>
    </row>
    <row r="1006" spans="3:10" ht="15.6" x14ac:dyDescent="0.3">
      <c r="C1006" s="1"/>
      <c r="D1006" s="28" t="str">
        <f>H1006</f>
        <v>Standard Mail</v>
      </c>
      <c r="E1006" s="28" t="str">
        <f>H1023</f>
        <v>First-Class</v>
      </c>
      <c r="F1006" s="13" t="str">
        <f>H1036</f>
        <v>Periodical</v>
      </c>
      <c r="H1006" s="22" t="s">
        <v>24</v>
      </c>
    </row>
    <row r="1007" spans="3:10" ht="15" x14ac:dyDescent="0.3">
      <c r="C1007" s="1"/>
      <c r="D1007" s="7" t="str">
        <f>H1007</f>
        <v>✔Automation Flats</v>
      </c>
      <c r="E1007" s="7" t="str">
        <f>+H1024</f>
        <v>✔Automation Flat Trays on Pallets</v>
      </c>
      <c r="F1007" s="7" t="str">
        <f>H1037</f>
        <v>✔Automation Letters</v>
      </c>
      <c r="H1007" s="22" t="s">
        <v>25</v>
      </c>
    </row>
    <row r="1008" spans="3:10" ht="15" x14ac:dyDescent="0.3">
      <c r="C1008" s="1"/>
      <c r="D1008" s="7" t="str">
        <f t="shared" ref="D1008:D1022" si="302">H1008</f>
        <v>✔Automation Letters</v>
      </c>
      <c r="E1008" s="7" t="str">
        <f t="shared" ref="E1008:E1018" si="303">+H1025</f>
        <v>✔Automation Flats - Bundle Based Option</v>
      </c>
      <c r="F1008" s="7" t="str">
        <f t="shared" ref="F1008:F1019" si="304">H1038</f>
        <v>✔Barcoded Machinable Flats</v>
      </c>
      <c r="H1008" s="22" t="s">
        <v>26</v>
      </c>
    </row>
    <row r="1009" spans="3:9" ht="15" x14ac:dyDescent="0.3">
      <c r="C1009" s="1"/>
      <c r="D1009" s="7" t="str">
        <f t="shared" si="302"/>
        <v>✔Co-Sacked Flats</v>
      </c>
      <c r="E1009" s="7" t="str">
        <f t="shared" si="303"/>
        <v>✔Automation Flats - Tray Based Option</v>
      </c>
      <c r="F1009" s="7" t="str">
        <f t="shared" si="304"/>
        <v>✔Carrier Route Flats</v>
      </c>
      <c r="H1009" s="22" t="s">
        <v>341</v>
      </c>
    </row>
    <row r="1010" spans="3:9" ht="15" x14ac:dyDescent="0.3">
      <c r="C1010" s="1"/>
      <c r="D1010" s="7" t="str">
        <f t="shared" si="302"/>
        <v>✔ECR Flats</v>
      </c>
      <c r="E1010" s="7" t="str">
        <f t="shared" si="303"/>
        <v>✔Automation Letters</v>
      </c>
      <c r="F1010" s="7" t="str">
        <f t="shared" si="304"/>
        <v>✔Carrier Route Letters</v>
      </c>
      <c r="H1010" s="22" t="s">
        <v>27</v>
      </c>
    </row>
    <row r="1011" spans="3:9" ht="15" x14ac:dyDescent="0.3">
      <c r="C1011" s="1"/>
      <c r="D1011" s="7" t="str">
        <f t="shared" si="302"/>
        <v>✔ECR Letters &lt;= 3.0 Ounces</v>
      </c>
      <c r="E1011" s="7" t="str">
        <f t="shared" si="303"/>
        <v>✔Automation Letters - Trays on Pallets</v>
      </c>
      <c r="F1011" s="7" t="str">
        <f t="shared" si="304"/>
        <v>✔Machinable Flat Bundles on Pallets</v>
      </c>
      <c r="H1011" s="22" t="s">
        <v>28</v>
      </c>
    </row>
    <row r="1012" spans="3:9" ht="15" x14ac:dyDescent="0.3">
      <c r="C1012" s="1"/>
      <c r="D1012" s="7" t="str">
        <f t="shared" si="302"/>
        <v>✔ECR Letters &gt; 3.0 Ounces</v>
      </c>
      <c r="E1012" s="7" t="str">
        <f t="shared" si="303"/>
        <v>✔Co-Trayed Flats</v>
      </c>
      <c r="F1012" s="7" t="str">
        <f t="shared" si="304"/>
        <v>✔Machinable Flats Co-Sacked Preparation</v>
      </c>
      <c r="H1012" s="22" t="s">
        <v>29</v>
      </c>
    </row>
    <row r="1013" spans="3:9" ht="15" x14ac:dyDescent="0.3">
      <c r="C1013" s="1"/>
      <c r="D1013" s="7" t="str">
        <f t="shared" si="302"/>
        <v>✔Flat Bundles on Pallets</v>
      </c>
      <c r="E1013" s="7" t="str">
        <f t="shared" si="303"/>
        <v>✔Machinable Letter Trays on Pallets</v>
      </c>
      <c r="F1013" s="7" t="str">
        <f t="shared" si="304"/>
        <v>✔Merged Bundles on Pallets</v>
      </c>
      <c r="H1013" s="22" t="s">
        <v>30</v>
      </c>
    </row>
    <row r="1014" spans="3:9" ht="15" x14ac:dyDescent="0.3">
      <c r="C1014" s="1"/>
      <c r="D1014" s="7" t="str">
        <f t="shared" si="302"/>
        <v>✔Irregular Parcels</v>
      </c>
      <c r="E1014" s="7" t="str">
        <f t="shared" si="303"/>
        <v>✔Machinable Letters</v>
      </c>
      <c r="F1014" s="7" t="str">
        <f t="shared" si="304"/>
        <v>✔Merged Flats in Sacks</v>
      </c>
      <c r="H1014" s="22" t="s">
        <v>31</v>
      </c>
    </row>
    <row r="1015" spans="3:9" ht="15" x14ac:dyDescent="0.3">
      <c r="C1015" s="1"/>
      <c r="D1015" s="7" t="str">
        <f t="shared" si="302"/>
        <v>✔Machinable Letters</v>
      </c>
      <c r="E1015" s="7" t="str">
        <f t="shared" si="303"/>
        <v>✔Non-Automation Flat Trays on Pallets</v>
      </c>
      <c r="F1015" s="7" t="str">
        <f t="shared" si="304"/>
        <v>✔Merged Pallets-5% Threshold</v>
      </c>
      <c r="H1015" s="22" t="s">
        <v>32</v>
      </c>
    </row>
    <row r="1016" spans="3:9" ht="15" x14ac:dyDescent="0.3">
      <c r="C1016" s="1"/>
      <c r="D1016" s="7" t="str">
        <f t="shared" si="302"/>
        <v>✔Machinable Parcels</v>
      </c>
      <c r="E1016" s="7" t="str">
        <f t="shared" si="303"/>
        <v>✔Non-Automation Flats</v>
      </c>
      <c r="F1016" s="7" t="str">
        <f t="shared" si="304"/>
        <v>✔Merged Pallets-5% Threshold &amp; City State</v>
      </c>
      <c r="H1016" s="22" t="s">
        <v>33</v>
      </c>
    </row>
    <row r="1017" spans="3:9" ht="15" x14ac:dyDescent="0.3">
      <c r="C1017" s="1"/>
      <c r="D1017" s="7" t="str">
        <f t="shared" si="302"/>
        <v>✔Merged Flat Bundles in Sacks</v>
      </c>
      <c r="E1017" s="7" t="str">
        <f t="shared" si="303"/>
        <v>✔Non-Machinable Letter Trays on Pallets</v>
      </c>
      <c r="F1017" s="7" t="str">
        <f t="shared" si="304"/>
        <v>✔Non-Automation Letters</v>
      </c>
      <c r="H1017" s="22" t="s">
        <v>34</v>
      </c>
    </row>
    <row r="1018" spans="3:9" ht="15" x14ac:dyDescent="0.3">
      <c r="C1018" s="1"/>
      <c r="D1018" s="7" t="str">
        <f t="shared" si="302"/>
        <v>✔Merged Flat Bundles on Pallets</v>
      </c>
      <c r="E1018" s="7" t="str">
        <f t="shared" si="303"/>
        <v>✔Nonmachinable Letters</v>
      </c>
      <c r="F1018" s="7" t="str">
        <f t="shared" si="304"/>
        <v>✔Non-Barcoded Machinable Flats</v>
      </c>
      <c r="H1018" s="22" t="s">
        <v>35</v>
      </c>
    </row>
    <row r="1019" spans="3:9" ht="15" x14ac:dyDescent="0.3">
      <c r="C1019" s="1"/>
      <c r="D1019" s="7" t="str">
        <f t="shared" si="302"/>
        <v>✔Merged Pallets-5% Threshold</v>
      </c>
      <c r="E1019" s="7"/>
      <c r="F1019" s="7" t="str">
        <f t="shared" si="304"/>
        <v>✔Non-Machinable Flat Bundles on Pallets</v>
      </c>
      <c r="H1019" s="22" t="s">
        <v>36</v>
      </c>
    </row>
    <row r="1020" spans="3:9" ht="15" x14ac:dyDescent="0.3">
      <c r="C1020" s="1"/>
      <c r="D1020" s="7" t="str">
        <f t="shared" si="302"/>
        <v>✔Merged Pallets-5% Threshold &amp; City State</v>
      </c>
      <c r="E1020" s="7"/>
      <c r="F1020" s="7"/>
      <c r="H1020" s="22" t="s">
        <v>37</v>
      </c>
    </row>
    <row r="1021" spans="3:9" ht="15" x14ac:dyDescent="0.3">
      <c r="C1021" s="1"/>
      <c r="D1021" s="7" t="str">
        <f t="shared" si="302"/>
        <v>✔Non-Automation Flats</v>
      </c>
      <c r="E1021" s="7"/>
      <c r="F1021" s="7"/>
      <c r="H1021" s="22" t="s">
        <v>38</v>
      </c>
    </row>
    <row r="1022" spans="3:9" ht="15" x14ac:dyDescent="0.3">
      <c r="C1022" s="1"/>
      <c r="D1022" s="7" t="str">
        <f t="shared" si="302"/>
        <v>✔Nonmachinable Letters</v>
      </c>
      <c r="E1022" s="29"/>
      <c r="F1022" s="7"/>
      <c r="H1022" s="22" t="s">
        <v>39</v>
      </c>
    </row>
    <row r="1023" spans="3:9" ht="16.8" x14ac:dyDescent="0.3">
      <c r="C1023" s="68" t="s">
        <v>40</v>
      </c>
      <c r="D1023" s="68"/>
      <c r="E1023" s="68"/>
      <c r="F1023" s="68"/>
      <c r="H1023" s="23" t="s">
        <v>41</v>
      </c>
    </row>
    <row r="1024" spans="3:9" ht="15.6" x14ac:dyDescent="0.3">
      <c r="C1024" s="1"/>
      <c r="D1024" s="28" t="s">
        <v>42</v>
      </c>
      <c r="E1024" s="30"/>
      <c r="F1024" s="7"/>
      <c r="H1024" s="22" t="s">
        <v>43</v>
      </c>
      <c r="I1024" s="22" t="s">
        <v>42</v>
      </c>
    </row>
    <row r="1025" spans="3:22" ht="15" x14ac:dyDescent="0.3">
      <c r="C1025" s="1"/>
      <c r="D1025" s="7" t="str">
        <f>I1025</f>
        <v>✔Additional User Documentation (Any)</v>
      </c>
      <c r="E1025" s="7" t="str">
        <f t="shared" ref="E1025:F1028" si="305">J1025</f>
        <v>✔Co-Bundling</v>
      </c>
      <c r="F1025" s="7" t="str">
        <f t="shared" si="305"/>
        <v>✔Optional Endorsement Lines (OELs)</v>
      </c>
      <c r="H1025" s="22" t="s">
        <v>44</v>
      </c>
      <c r="I1025" s="23" t="s">
        <v>45</v>
      </c>
      <c r="J1025" s="23" t="s">
        <v>46</v>
      </c>
      <c r="K1025" s="23" t="s">
        <v>47</v>
      </c>
      <c r="L1025" s="23" t="s">
        <v>48</v>
      </c>
      <c r="M1025" s="23" t="s">
        <v>49</v>
      </c>
      <c r="N1025" s="23" t="s">
        <v>50</v>
      </c>
      <c r="O1025" s="23" t="s">
        <v>51</v>
      </c>
      <c r="P1025" s="23" t="s">
        <v>52</v>
      </c>
      <c r="Q1025" s="23" t="s">
        <v>53</v>
      </c>
      <c r="R1025" s="23" t="s">
        <v>54</v>
      </c>
      <c r="S1025" s="23" t="s">
        <v>55</v>
      </c>
    </row>
    <row r="1026" spans="3:22" ht="15" x14ac:dyDescent="0.3">
      <c r="C1026" s="1"/>
      <c r="D1026" s="7" t="str">
        <f t="shared" ref="D1026:D1028" si="306">I1026</f>
        <v>✔Job Setup/Parameter Report</v>
      </c>
      <c r="E1026" s="7" t="str">
        <f t="shared" si="305"/>
        <v>✔USPS Qualification Report</v>
      </c>
      <c r="F1026" s="7" t="str">
        <f t="shared" si="305"/>
        <v>✔ZAP Approval</v>
      </c>
      <c r="H1026" s="22" t="s">
        <v>56</v>
      </c>
      <c r="I1026" s="22" t="str">
        <f>L1025</f>
        <v>✔Job Setup/Parameter Report</v>
      </c>
      <c r="J1026" s="22" t="str">
        <f t="shared" ref="J1026:K1026" si="307">M1025</f>
        <v>✔USPS Qualification Report</v>
      </c>
      <c r="K1026" s="22" t="str">
        <f t="shared" si="307"/>
        <v>✔ZAP Approval</v>
      </c>
      <c r="L1026" s="22"/>
      <c r="M1026" s="22"/>
      <c r="N1026" s="22"/>
      <c r="O1026" s="22"/>
      <c r="P1026" s="22"/>
    </row>
    <row r="1027" spans="3:22" ht="15" x14ac:dyDescent="0.3">
      <c r="C1027" s="1"/>
      <c r="D1027" s="7" t="str">
        <f t="shared" si="306"/>
        <v>✔Origin 3-digit Trays/Sacks</v>
      </c>
      <c r="E1027" s="7" t="str">
        <f t="shared" si="305"/>
        <v>✔Origin SCF Sacks</v>
      </c>
      <c r="F1027" s="7" t="str">
        <f t="shared" si="305"/>
        <v>✔IM Barcoded Tray Labels</v>
      </c>
      <c r="H1027" s="22" t="s">
        <v>26</v>
      </c>
      <c r="I1027" s="22" t="str">
        <f>O1025</f>
        <v>✔Origin 3-digit Trays/Sacks</v>
      </c>
      <c r="J1027" s="22" t="str">
        <f t="shared" ref="J1027:K1027" si="308">P1025</f>
        <v>✔Origin SCF Sacks</v>
      </c>
      <c r="K1027" s="22" t="str">
        <f t="shared" si="308"/>
        <v>✔IM Barcoded Tray Labels</v>
      </c>
      <c r="L1027" s="22"/>
      <c r="M1027" s="22"/>
    </row>
    <row r="1028" spans="3:22" ht="15" x14ac:dyDescent="0.3">
      <c r="C1028" s="1"/>
      <c r="D1028" s="7" t="str">
        <f t="shared" si="306"/>
        <v>✔Origin AADC Trays</v>
      </c>
      <c r="E1028" s="7" t="str">
        <f t="shared" si="305"/>
        <v>✔FSS Preparation</v>
      </c>
      <c r="F1028" s="7"/>
      <c r="H1028" s="22" t="s">
        <v>57</v>
      </c>
      <c r="I1028" s="22" t="str">
        <f>R1025</f>
        <v>✔Origin AADC Trays</v>
      </c>
      <c r="J1028" s="22" t="str">
        <f t="shared" ref="J1028:K1028" si="309">S1025</f>
        <v>✔FSS Preparation</v>
      </c>
      <c r="K1028" s="22">
        <f t="shared" si="309"/>
        <v>0</v>
      </c>
    </row>
    <row r="1029" spans="3:22" ht="14.4" x14ac:dyDescent="0.3">
      <c r="C1029" s="1"/>
      <c r="D1029" s="9"/>
      <c r="E1029" s="9"/>
      <c r="F1029" s="9"/>
      <c r="H1029" s="22" t="s">
        <v>344</v>
      </c>
    </row>
    <row r="1030" spans="3:22" ht="15.6" x14ac:dyDescent="0.3">
      <c r="C1030" s="1"/>
      <c r="D1030" s="13" t="s">
        <v>58</v>
      </c>
      <c r="E1030" s="7"/>
      <c r="F1030" s="7"/>
      <c r="H1030" s="22" t="s">
        <v>59</v>
      </c>
      <c r="I1030" s="22" t="s">
        <v>58</v>
      </c>
    </row>
    <row r="1031" spans="3:22" ht="15" x14ac:dyDescent="0.3">
      <c r="C1031" s="1"/>
      <c r="D1031" s="7" t="str">
        <f>+I1031</f>
        <v>✔CRD Trays</v>
      </c>
      <c r="E1031" s="7" t="str">
        <f t="shared" ref="E1031:F1035" si="310">+J1031</f>
        <v>✔CR5 Trays</v>
      </c>
      <c r="F1031" s="7" t="str">
        <f t="shared" si="310"/>
        <v>✔CR3 Trays</v>
      </c>
      <c r="H1031" s="22" t="s">
        <v>32</v>
      </c>
      <c r="I1031" s="23" t="s">
        <v>60</v>
      </c>
      <c r="J1031" s="23" t="s">
        <v>61</v>
      </c>
      <c r="K1031" s="23" t="s">
        <v>62</v>
      </c>
      <c r="L1031" s="23" t="s">
        <v>63</v>
      </c>
      <c r="M1031" s="23" t="s">
        <v>64</v>
      </c>
      <c r="N1031" s="23" t="s">
        <v>65</v>
      </c>
      <c r="O1031" s="23" t="s">
        <v>66</v>
      </c>
      <c r="P1031" s="23" t="s">
        <v>67</v>
      </c>
      <c r="Q1031" s="23" t="s">
        <v>68</v>
      </c>
      <c r="R1031" s="23" t="s">
        <v>69</v>
      </c>
      <c r="S1031" s="23" t="s">
        <v>70</v>
      </c>
      <c r="T1031" s="23" t="s">
        <v>71</v>
      </c>
      <c r="U1031" s="23" t="s">
        <v>72</v>
      </c>
      <c r="V1031" s="23" t="s">
        <v>73</v>
      </c>
    </row>
    <row r="1032" spans="3:22" ht="15" x14ac:dyDescent="0.3">
      <c r="C1032" s="1"/>
      <c r="D1032" s="7" t="str">
        <f t="shared" ref="D1032:D1035" si="311">+I1032</f>
        <v>✔CRD Sacks</v>
      </c>
      <c r="E1032" s="7" t="str">
        <f t="shared" si="310"/>
        <v>✔CR5S Sacks</v>
      </c>
      <c r="F1032" s="7" t="str">
        <f t="shared" si="310"/>
        <v>✔CR5 Sacks</v>
      </c>
      <c r="H1032" s="22" t="s">
        <v>74</v>
      </c>
      <c r="I1032" s="22" t="str">
        <f>L1031</f>
        <v>✔CRD Sacks</v>
      </c>
      <c r="J1032" s="22" t="str">
        <f t="shared" ref="J1032:K1032" si="312">M1031</f>
        <v>✔CR5S Sacks</v>
      </c>
      <c r="K1032" s="22" t="str">
        <f t="shared" si="312"/>
        <v>✔CR5 Sacks</v>
      </c>
      <c r="L1032" s="22"/>
      <c r="M1032" s="22"/>
      <c r="N1032" s="22"/>
      <c r="O1032" s="22"/>
      <c r="P1032" s="22"/>
      <c r="Q1032" s="22"/>
      <c r="R1032" s="22"/>
      <c r="S1032" s="22"/>
    </row>
    <row r="1033" spans="3:22" ht="15" x14ac:dyDescent="0.3">
      <c r="C1033" s="1"/>
      <c r="D1033" s="7" t="str">
        <f t="shared" si="311"/>
        <v>✔CR3 Sacks</v>
      </c>
      <c r="E1033" s="7" t="str">
        <f t="shared" si="310"/>
        <v>✔High Density (HD) Price</v>
      </c>
      <c r="F1033" s="7" t="str">
        <f t="shared" si="310"/>
        <v>✔Saturation Price (75%Total)</v>
      </c>
      <c r="H1033" s="22" t="s">
        <v>38</v>
      </c>
      <c r="I1033" s="22" t="str">
        <f>O1031</f>
        <v>✔CR3 Sacks</v>
      </c>
      <c r="J1033" s="22" t="str">
        <f t="shared" ref="J1033:K1033" si="313">P1031</f>
        <v>✔High Density (HD) Price</v>
      </c>
      <c r="K1033" s="22" t="str">
        <f t="shared" si="313"/>
        <v>✔Saturation Price (75%Total)</v>
      </c>
      <c r="L1033" s="22"/>
      <c r="M1033" s="22"/>
      <c r="N1033" s="22"/>
      <c r="O1033" s="22"/>
      <c r="P1033" s="22"/>
    </row>
    <row r="1034" spans="3:22" ht="15" x14ac:dyDescent="0.3">
      <c r="C1034" s="1"/>
      <c r="D1034" s="7" t="str">
        <f t="shared" si="311"/>
        <v>✔Saturation Price (90%Res)</v>
      </c>
      <c r="E1034" s="7" t="str">
        <f t="shared" si="310"/>
        <v>✔eLOT Sequencing</v>
      </c>
      <c r="F1034" s="7" t="str">
        <f t="shared" si="310"/>
        <v>✔Walk Sequencing</v>
      </c>
      <c r="H1034" s="22" t="s">
        <v>75</v>
      </c>
      <c r="I1034" s="22" t="str">
        <f>R1031</f>
        <v>✔Saturation Price (90%Res)</v>
      </c>
      <c r="J1034" s="22" t="str">
        <f t="shared" ref="J1034:K1034" si="314">S1031</f>
        <v>✔eLOT Sequencing</v>
      </c>
      <c r="K1034" s="22" t="str">
        <f t="shared" si="314"/>
        <v>✔Walk Sequencing</v>
      </c>
      <c r="L1034" s="22"/>
      <c r="M1034" s="22"/>
    </row>
    <row r="1035" spans="3:22" ht="15" x14ac:dyDescent="0.3">
      <c r="C1035" s="1"/>
      <c r="D1035" s="7" t="str">
        <f t="shared" si="311"/>
        <v>✔Multi-Box Section Bundles</v>
      </c>
      <c r="E1035" s="7" t="str">
        <f t="shared" si="310"/>
        <v>✔High Density Plus (HDP) Price</v>
      </c>
      <c r="F1035" s="7"/>
      <c r="H1035" s="22" t="s">
        <v>39</v>
      </c>
      <c r="I1035" s="22" t="str">
        <f>U1031</f>
        <v>✔Multi-Box Section Bundles</v>
      </c>
      <c r="J1035" s="22" t="str">
        <f t="shared" ref="J1035:K1035" si="315">V1031</f>
        <v>✔High Density Plus (HDP) Price</v>
      </c>
      <c r="K1035" s="22">
        <f t="shared" si="315"/>
        <v>0</v>
      </c>
    </row>
    <row r="1036" spans="3:22" ht="15" x14ac:dyDescent="0.3">
      <c r="C1036" s="1"/>
      <c r="D1036" s="7"/>
      <c r="E1036" s="7"/>
      <c r="F1036" s="7"/>
      <c r="H1036" s="22" t="s">
        <v>76</v>
      </c>
    </row>
    <row r="1037" spans="3:22" ht="15.6" x14ac:dyDescent="0.3">
      <c r="C1037" s="1"/>
      <c r="D1037" s="13" t="s">
        <v>77</v>
      </c>
      <c r="E1037" s="7"/>
      <c r="F1037" s="7"/>
      <c r="H1037" s="22" t="s">
        <v>26</v>
      </c>
      <c r="I1037" s="22" t="s">
        <v>77</v>
      </c>
    </row>
    <row r="1038" spans="3:22" ht="15" x14ac:dyDescent="0.3">
      <c r="C1038" s="1"/>
      <c r="D1038" s="7" t="str">
        <f>I1038</f>
        <v>✔Optional 5-Digit Pallets</v>
      </c>
      <c r="E1038" s="7" t="str">
        <f t="shared" ref="E1038:F1040" si="316">J1038</f>
        <v>✔Optional 3-digit Pallets</v>
      </c>
      <c r="F1038" s="7" t="str">
        <f t="shared" si="316"/>
        <v>✔Non-Barcoded Pallet Placards</v>
      </c>
      <c r="H1038" s="22" t="s">
        <v>78</v>
      </c>
      <c r="I1038" s="23" t="s">
        <v>79</v>
      </c>
      <c r="J1038" s="23" t="s">
        <v>80</v>
      </c>
      <c r="K1038" s="23" t="s">
        <v>81</v>
      </c>
      <c r="L1038" s="23" t="s">
        <v>82</v>
      </c>
      <c r="M1038" s="23" t="s">
        <v>83</v>
      </c>
      <c r="N1038" s="23" t="s">
        <v>84</v>
      </c>
      <c r="O1038" s="23" t="s">
        <v>85</v>
      </c>
      <c r="P1038" s="23" t="s">
        <v>86</v>
      </c>
    </row>
    <row r="1039" spans="3:22" ht="15" x14ac:dyDescent="0.3">
      <c r="C1039" s="1"/>
      <c r="D1039" s="7" t="str">
        <f t="shared" ref="D1039:D1040" si="317">I1039</f>
        <v>✔SCF Bundle Reallocation</v>
      </c>
      <c r="E1039" s="7" t="str">
        <f t="shared" si="316"/>
        <v>✔ASF/NDC Bundle Reallocation</v>
      </c>
      <c r="F1039" s="7" t="str">
        <f t="shared" si="316"/>
        <v>✔ADC Bundle Reallocation</v>
      </c>
      <c r="H1039" s="22" t="s">
        <v>87</v>
      </c>
      <c r="I1039" s="22" t="str">
        <f>L1038</f>
        <v>✔SCF Bundle Reallocation</v>
      </c>
      <c r="J1039" s="22" t="str">
        <f t="shared" ref="J1039:K1039" si="318">M1038</f>
        <v>✔ASF/NDC Bundle Reallocation</v>
      </c>
      <c r="K1039" s="22" t="str">
        <f t="shared" si="318"/>
        <v>✔ADC Bundle Reallocation</v>
      </c>
      <c r="L1039" s="22"/>
      <c r="M1039" s="22"/>
    </row>
    <row r="1040" spans="3:22" ht="15" x14ac:dyDescent="0.3">
      <c r="C1040" s="1"/>
      <c r="D1040" s="7" t="str">
        <f t="shared" si="317"/>
        <v>✔Intelligent Mail Container Placard</v>
      </c>
      <c r="E1040" s="7" t="str">
        <f t="shared" si="316"/>
        <v>✔CR5S/CR5 - No Minimum Volume</v>
      </c>
      <c r="F1040" s="7"/>
      <c r="H1040" s="22" t="s">
        <v>88</v>
      </c>
      <c r="I1040" s="22" t="str">
        <f>O1038</f>
        <v>✔Intelligent Mail Container Placard</v>
      </c>
      <c r="J1040" s="22" t="str">
        <f t="shared" ref="J1040:K1040" si="319">P1038</f>
        <v>✔CR5S/CR5 - No Minimum Volume</v>
      </c>
      <c r="K1040" s="22">
        <f t="shared" si="319"/>
        <v>0</v>
      </c>
    </row>
    <row r="1041" spans="3:19" ht="15" x14ac:dyDescent="0.3">
      <c r="C1041" s="1"/>
      <c r="D1041" s="7"/>
      <c r="E1041" s="7"/>
      <c r="F1041" s="7"/>
      <c r="H1041" s="22" t="s">
        <v>89</v>
      </c>
    </row>
    <row r="1042" spans="3:19" ht="15.6" x14ac:dyDescent="0.3">
      <c r="C1042" s="1"/>
      <c r="D1042" s="13" t="s">
        <v>90</v>
      </c>
      <c r="E1042" s="7"/>
      <c r="F1042" s="7"/>
      <c r="H1042" s="22" t="s">
        <v>342</v>
      </c>
      <c r="I1042" s="22" t="s">
        <v>90</v>
      </c>
    </row>
    <row r="1043" spans="3:19" ht="15" x14ac:dyDescent="0.3">
      <c r="C1043" s="1"/>
      <c r="D1043" s="7" t="str">
        <f>I1043</f>
        <v>✔PER - Flat Tray Preparation</v>
      </c>
      <c r="E1043" s="7" t="str">
        <f t="shared" ref="E1043:F1045" si="320">J1043</f>
        <v>✔Outside County Container Report</v>
      </c>
      <c r="F1043" s="7" t="str">
        <f t="shared" si="320"/>
        <v>✔PER - 6pc Letter Tray Minimum</v>
      </c>
      <c r="H1043" s="22" t="s">
        <v>91</v>
      </c>
      <c r="I1043" s="23" t="s">
        <v>92</v>
      </c>
      <c r="J1043" s="23" t="s">
        <v>93</v>
      </c>
      <c r="K1043" s="23" t="s">
        <v>94</v>
      </c>
      <c r="L1043" s="23" t="s">
        <v>95</v>
      </c>
      <c r="M1043" s="23" t="s">
        <v>96</v>
      </c>
      <c r="N1043" s="23" t="s">
        <v>97</v>
      </c>
      <c r="O1043" s="23" t="s">
        <v>98</v>
      </c>
      <c r="P1043" s="23" t="s">
        <v>99</v>
      </c>
      <c r="Q1043" s="23" t="s">
        <v>100</v>
      </c>
      <c r="R1043" s="23" t="s">
        <v>101</v>
      </c>
    </row>
    <row r="1044" spans="3:19" ht="15" x14ac:dyDescent="0.3">
      <c r="C1044" s="1"/>
      <c r="D1044" s="7" t="str">
        <f t="shared" ref="D1044:D1046" si="321">I1044</f>
        <v>✔PER - FIRM Bundles</v>
      </c>
      <c r="E1044" s="7" t="str">
        <f t="shared" si="320"/>
        <v>✔PER - In County Prices</v>
      </c>
      <c r="F1044" s="7" t="str">
        <f t="shared" si="320"/>
        <v>✔PER - Zone Summary Report</v>
      </c>
      <c r="H1044" s="22" t="s">
        <v>102</v>
      </c>
      <c r="I1044" s="22" t="str">
        <f>L1043</f>
        <v>✔PER - FIRM Bundles</v>
      </c>
      <c r="J1044" s="22" t="str">
        <f t="shared" ref="J1044:K1044" si="322">M1043</f>
        <v>✔PER - In County Prices</v>
      </c>
      <c r="K1044" s="22" t="str">
        <f t="shared" si="322"/>
        <v>✔PER - Zone Summary Report</v>
      </c>
      <c r="L1044" s="22"/>
      <c r="M1044" s="22"/>
      <c r="N1044" s="22"/>
      <c r="O1044" s="22"/>
    </row>
    <row r="1045" spans="3:19" ht="15" x14ac:dyDescent="0.3">
      <c r="C1045" s="1"/>
      <c r="D1045" s="7" t="str">
        <f t="shared" si="321"/>
        <v>✔PER - Ride Along Pieces</v>
      </c>
      <c r="E1045" s="7" t="str">
        <f t="shared" si="320"/>
        <v>✔Outside County Bundle Report</v>
      </c>
      <c r="F1045" s="7" t="str">
        <f t="shared" si="320"/>
        <v>✔Limited Circulation Discount</v>
      </c>
      <c r="H1045" s="22" t="s">
        <v>36</v>
      </c>
      <c r="I1045" s="22" t="str">
        <f>O1043</f>
        <v>✔PER - Ride Along Pieces</v>
      </c>
      <c r="J1045" s="22" t="str">
        <f t="shared" ref="J1045:K1045" si="323">P1043</f>
        <v>✔Outside County Bundle Report</v>
      </c>
      <c r="K1045" s="22" t="str">
        <f t="shared" si="323"/>
        <v>✔Limited Circulation Discount</v>
      </c>
      <c r="L1045" s="22"/>
    </row>
    <row r="1046" spans="3:19" ht="15" x14ac:dyDescent="0.3">
      <c r="C1046" s="1"/>
      <c r="D1046" s="7" t="str">
        <f t="shared" si="321"/>
        <v>✔24-pc Trays/Sacks</v>
      </c>
      <c r="E1046" s="7"/>
      <c r="F1046" s="7"/>
      <c r="H1046" s="22" t="s">
        <v>37</v>
      </c>
      <c r="I1046" s="22" t="str">
        <f>R1043</f>
        <v>✔24-pc Trays/Sacks</v>
      </c>
      <c r="J1046" s="22">
        <f>S1043</f>
        <v>0</v>
      </c>
      <c r="K1046" s="22">
        <f>T1043</f>
        <v>0</v>
      </c>
    </row>
    <row r="1047" spans="3:19" ht="15" x14ac:dyDescent="0.3">
      <c r="C1047" s="1"/>
      <c r="D1047" s="7"/>
      <c r="E1047" s="7"/>
      <c r="F1047" s="7"/>
      <c r="H1047" s="22" t="s">
        <v>103</v>
      </c>
    </row>
    <row r="1048" spans="3:19" ht="15.6" x14ac:dyDescent="0.3">
      <c r="C1048" s="1"/>
      <c r="D1048" s="13" t="s">
        <v>104</v>
      </c>
      <c r="E1048" s="7"/>
      <c r="F1048" s="7"/>
      <c r="H1048" s="22" t="s">
        <v>105</v>
      </c>
      <c r="I1048" s="22" t="s">
        <v>104</v>
      </c>
    </row>
    <row r="1049" spans="3:19" ht="15" x14ac:dyDescent="0.3">
      <c r="C1049" s="1"/>
      <c r="D1049" s="7" t="str">
        <f>I1049</f>
        <v>✔5-digit Scheme Bundles (L007)</v>
      </c>
      <c r="E1049" s="7" t="str">
        <f t="shared" ref="E1049:F1049" si="324">J1049</f>
        <v>✔3-digit Scheme Bundles (L008)</v>
      </c>
      <c r="F1049" s="7" t="str">
        <f t="shared" si="324"/>
        <v>✔5-digit Scheme Sacks</v>
      </c>
      <c r="H1049" s="22" t="s">
        <v>106</v>
      </c>
      <c r="I1049" s="23" t="s">
        <v>107</v>
      </c>
      <c r="J1049" s="23" t="s">
        <v>108</v>
      </c>
      <c r="K1049" s="23" t="s">
        <v>109</v>
      </c>
    </row>
    <row r="1050" spans="3:19" ht="15" x14ac:dyDescent="0.3">
      <c r="C1050" s="1"/>
      <c r="D1050" s="7"/>
      <c r="E1050" s="7"/>
      <c r="F1050" s="7"/>
      <c r="H1050" s="22" t="s">
        <v>40</v>
      </c>
    </row>
    <row r="1051" spans="3:19" ht="15.6" x14ac:dyDescent="0.3">
      <c r="C1051" s="1"/>
      <c r="D1051" s="13" t="s">
        <v>110</v>
      </c>
      <c r="E1051" s="7"/>
      <c r="F1051" s="7"/>
      <c r="H1051" s="22"/>
      <c r="I1051" s="22" t="s">
        <v>110</v>
      </c>
    </row>
    <row r="1052" spans="3:19" ht="15" x14ac:dyDescent="0.3">
      <c r="C1052" s="1"/>
      <c r="D1052" s="7" t="str">
        <f>I1052</f>
        <v>✔No Overflow Trays</v>
      </c>
      <c r="E1052" s="7" t="str">
        <f t="shared" ref="E1052:F1053" si="325">J1052</f>
        <v>✔Reduced Overflow</v>
      </c>
      <c r="F1052" s="7" t="str">
        <f t="shared" si="325"/>
        <v>✔5-digit\Scheme Trays</v>
      </c>
      <c r="H1052" s="22" t="s">
        <v>111</v>
      </c>
      <c r="I1052" s="23" t="s">
        <v>112</v>
      </c>
      <c r="J1052" s="23" t="s">
        <v>113</v>
      </c>
      <c r="K1052" s="23" t="s">
        <v>114</v>
      </c>
      <c r="L1052" s="23" t="s">
        <v>115</v>
      </c>
      <c r="M1052" s="23" t="s">
        <v>116</v>
      </c>
    </row>
    <row r="1053" spans="3:19" ht="15" x14ac:dyDescent="0.3">
      <c r="C1053" s="1"/>
      <c r="D1053" s="7" t="str">
        <f>I1053</f>
        <v>✔3-digit\Scheme Trays</v>
      </c>
      <c r="E1053" s="7" t="str">
        <f t="shared" si="325"/>
        <v>✔AADC Trays</v>
      </c>
      <c r="F1053" s="7"/>
      <c r="H1053" s="22" t="s">
        <v>178</v>
      </c>
      <c r="I1053" s="22" t="str">
        <f>L1052</f>
        <v>✔3-digit\Scheme Trays</v>
      </c>
      <c r="J1053" s="22" t="str">
        <f t="shared" ref="J1053:K1053" si="326">M1052</f>
        <v>✔AADC Trays</v>
      </c>
      <c r="K1053" s="22">
        <f t="shared" si="326"/>
        <v>0</v>
      </c>
    </row>
    <row r="1054" spans="3:19" ht="15" x14ac:dyDescent="0.3">
      <c r="C1054" s="1"/>
      <c r="D1054" s="7"/>
      <c r="E1054" s="7"/>
      <c r="F1054" s="7"/>
      <c r="H1054" s="22" t="s">
        <v>118</v>
      </c>
    </row>
    <row r="1055" spans="3:19" ht="15.6" x14ac:dyDescent="0.3">
      <c r="C1055" s="1"/>
      <c r="D1055" s="13" t="s">
        <v>119</v>
      </c>
      <c r="E1055" s="7"/>
      <c r="F1055" s="7"/>
      <c r="H1055" s="22" t="s">
        <v>120</v>
      </c>
      <c r="I1055" s="22" t="s">
        <v>119</v>
      </c>
    </row>
    <row r="1056" spans="3:19" ht="15" x14ac:dyDescent="0.3">
      <c r="C1056" s="1"/>
      <c r="D1056" s="7" t="str">
        <f>I1056</f>
        <v>✔PS Form 3541</v>
      </c>
      <c r="E1056" s="7" t="str">
        <f t="shared" ref="E1056:F1059" si="327">J1056</f>
        <v>✔PS Form 3600-EZ</v>
      </c>
      <c r="F1056" s="7" t="str">
        <f t="shared" si="327"/>
        <v>✔PS Form 3600-FCM</v>
      </c>
      <c r="H1056" s="25">
        <v>43585</v>
      </c>
      <c r="I1056" s="23" t="s">
        <v>121</v>
      </c>
      <c r="J1056" s="23" t="s">
        <v>122</v>
      </c>
      <c r="K1056" s="23" t="s">
        <v>123</v>
      </c>
      <c r="L1056" s="23" t="s">
        <v>125</v>
      </c>
      <c r="M1056" s="23" t="s">
        <v>126</v>
      </c>
      <c r="N1056" s="23" t="s">
        <v>127</v>
      </c>
      <c r="O1056" s="23" t="s">
        <v>128</v>
      </c>
      <c r="P1056" s="23" t="s">
        <v>129</v>
      </c>
      <c r="Q1056" s="23" t="s">
        <v>130</v>
      </c>
      <c r="R1056" s="23" t="s">
        <v>131</v>
      </c>
      <c r="S1056" s="23" t="s">
        <v>132</v>
      </c>
    </row>
    <row r="1057" spans="3:16" ht="15" customHeight="1" x14ac:dyDescent="0.3">
      <c r="C1057" s="1"/>
      <c r="D1057" s="7" t="str">
        <f t="shared" ref="D1057:D1059" si="328">I1057</f>
        <v>✔PS Form 3602-C</v>
      </c>
      <c r="E1057" s="7" t="str">
        <f t="shared" si="327"/>
        <v>✔PS Form 3602-EZ</v>
      </c>
      <c r="F1057" s="7" t="str">
        <f t="shared" si="327"/>
        <v>✔PS Form 3602-N</v>
      </c>
      <c r="H1057" s="22"/>
      <c r="I1057" s="22" t="str">
        <f>L1056</f>
        <v>✔PS Form 3602-C</v>
      </c>
      <c r="J1057" s="22" t="str">
        <f t="shared" ref="J1057:K1057" si="329">M1056</f>
        <v>✔PS Form 3602-EZ</v>
      </c>
      <c r="K1057" s="22" t="str">
        <f t="shared" si="329"/>
        <v>✔PS Form 3602-N</v>
      </c>
      <c r="L1057" s="22"/>
      <c r="M1057" s="22"/>
      <c r="N1057" s="22"/>
      <c r="O1057" s="22"/>
      <c r="P1057" s="22"/>
    </row>
    <row r="1058" spans="3:16" ht="15" customHeight="1" x14ac:dyDescent="0.3">
      <c r="C1058" s="1"/>
      <c r="D1058" s="7" t="str">
        <f t="shared" si="328"/>
        <v>✔PS Form 3602-NZ</v>
      </c>
      <c r="E1058" s="7" t="str">
        <f t="shared" si="327"/>
        <v>✔PS Form 3700</v>
      </c>
      <c r="F1058" s="7" t="str">
        <f t="shared" si="327"/>
        <v>✔PS Form 3605-R</v>
      </c>
      <c r="H1058" s="22"/>
      <c r="I1058" s="22" t="str">
        <f>O1056</f>
        <v>✔PS Form 3602-NZ</v>
      </c>
      <c r="J1058" s="22" t="str">
        <f t="shared" ref="J1058:K1058" si="330">P1056</f>
        <v>✔PS Form 3700</v>
      </c>
      <c r="K1058" s="22" t="str">
        <f t="shared" si="330"/>
        <v>✔PS Form 3605-R</v>
      </c>
      <c r="L1058" s="22"/>
      <c r="M1058" s="22"/>
    </row>
    <row r="1059" spans="3:16" ht="15" x14ac:dyDescent="0.3">
      <c r="C1059" s="1"/>
      <c r="D1059" s="7" t="str">
        <f t="shared" si="328"/>
        <v>✔PS Form 8125</v>
      </c>
      <c r="E1059" s="7" t="str">
        <f t="shared" si="327"/>
        <v>✔PS Form 3602-R</v>
      </c>
      <c r="F1059" s="7"/>
      <c r="H1059" s="22"/>
      <c r="I1059" s="22" t="str">
        <f>R1056</f>
        <v>✔PS Form 8125</v>
      </c>
      <c r="J1059" s="22" t="str">
        <f>S1056</f>
        <v>✔PS Form 3602-R</v>
      </c>
      <c r="K1059" s="22">
        <f>T1056</f>
        <v>0</v>
      </c>
    </row>
    <row r="1060" spans="3:16" ht="15" x14ac:dyDescent="0.3">
      <c r="C1060" s="26"/>
      <c r="D1060" s="27"/>
      <c r="E1060" s="27"/>
      <c r="F1060" s="27"/>
      <c r="H1060" s="22"/>
    </row>
    <row r="1061" spans="3:16" ht="15.6" x14ac:dyDescent="0.3">
      <c r="C1061" s="1"/>
      <c r="D1061" s="13" t="s">
        <v>111</v>
      </c>
      <c r="E1061" s="17" t="s">
        <v>133</v>
      </c>
      <c r="F1061" s="6" t="str">
        <f>H1054</f>
        <v>Under $100</v>
      </c>
      <c r="H1061" s="22"/>
    </row>
    <row r="1062" spans="3:16" ht="15" customHeight="1" x14ac:dyDescent="0.3">
      <c r="C1062" s="1"/>
      <c r="D1062" s="71" t="str">
        <f>H1053</f>
        <v>PC: ** 32-BIT WINDOWS, 32-BIT WINDOWS, 64-BIT WINDOWS, WINDOWS 2003 SERVER, WINDOWS XP, Windows Server 2008, Windows Server 2012, Windows Server 2013</v>
      </c>
      <c r="E1062" s="71"/>
      <c r="F1062" s="71"/>
      <c r="H1062" s="22"/>
    </row>
    <row r="1063" spans="3:16" ht="15" customHeight="1" x14ac:dyDescent="0.3">
      <c r="C1063" s="1"/>
      <c r="D1063" s="71"/>
      <c r="E1063" s="71"/>
      <c r="F1063" s="71"/>
      <c r="H1063" s="22"/>
    </row>
    <row r="1064" spans="3:16" ht="15.6" x14ac:dyDescent="0.3">
      <c r="C1064" s="1"/>
      <c r="D1064" s="7" t="s">
        <v>120</v>
      </c>
      <c r="E1064" s="17" t="s">
        <v>134</v>
      </c>
      <c r="F1064" s="18">
        <f>$I$2</f>
        <v>45678</v>
      </c>
      <c r="H1064" s="22"/>
    </row>
    <row r="1065" spans="3:16" ht="15" x14ac:dyDescent="0.3">
      <c r="C1065" s="1"/>
      <c r="D1065" s="7"/>
      <c r="E1065" s="19"/>
      <c r="F1065" s="20"/>
      <c r="G1065">
        <f>924-849+1</f>
        <v>76</v>
      </c>
      <c r="H1065" s="22"/>
    </row>
    <row r="1066" spans="3:16" ht="14.4" x14ac:dyDescent="0.3">
      <c r="C1066" s="1"/>
      <c r="D1066" s="1"/>
      <c r="E1066" s="1"/>
      <c r="F1066" s="1"/>
      <c r="H1066" s="22"/>
    </row>
    <row r="1067" spans="3:16" ht="16.8" x14ac:dyDescent="0.3">
      <c r="C1067" s="72" t="s">
        <v>3</v>
      </c>
      <c r="D1067" s="72"/>
      <c r="E1067" s="72"/>
      <c r="F1067" s="72"/>
      <c r="H1067" s="22"/>
    </row>
    <row r="1068" spans="3:16" ht="16.8" x14ac:dyDescent="0.3">
      <c r="C1068" s="73" t="s">
        <v>4</v>
      </c>
      <c r="D1068" s="73"/>
      <c r="E1068" s="73"/>
      <c r="F1068" s="73"/>
      <c r="H1068" s="22"/>
    </row>
    <row r="1069" spans="3:16" ht="14.4" x14ac:dyDescent="0.3">
      <c r="C1069" s="1"/>
      <c r="D1069" s="9"/>
      <c r="E1069" s="9"/>
      <c r="F1069" s="9"/>
      <c r="H1069" s="22"/>
    </row>
    <row r="1070" spans="3:16" ht="15.6" x14ac:dyDescent="0.3">
      <c r="C1070" s="69" t="str">
        <f t="shared" ref="C1070:C1078" si="331">+J1070</f>
        <v>Company Name:   ANCHOR SOFTWARE, LLC</v>
      </c>
      <c r="D1070" s="69"/>
      <c r="E1070" s="69"/>
      <c r="F1070" s="69"/>
      <c r="H1070" s="35" t="s">
        <v>5</v>
      </c>
      <c r="I1070" s="22" t="s">
        <v>179</v>
      </c>
      <c r="J1070" s="22" t="str">
        <f>CONCATENATE(H1070,I1070)</f>
        <v>Company Name:   ANCHOR SOFTWARE, LLC</v>
      </c>
    </row>
    <row r="1071" spans="3:16" ht="15.6" x14ac:dyDescent="0.3">
      <c r="C1071" s="69" t="str">
        <f t="shared" si="331"/>
        <v>Product Name:   MAXPRESORT OS</v>
      </c>
      <c r="D1071" s="69"/>
      <c r="E1071" s="69"/>
      <c r="F1071" s="69"/>
      <c r="H1071" s="35" t="s">
        <v>7</v>
      </c>
      <c r="I1071" s="22" t="s">
        <v>180</v>
      </c>
      <c r="J1071" s="22" t="str">
        <f t="shared" ref="J1071:J1078" si="332">CONCATENATE(H1071,I1071)</f>
        <v>Product Name:   MAXPRESORT OS</v>
      </c>
    </row>
    <row r="1072" spans="3:16" ht="15.6" x14ac:dyDescent="0.3">
      <c r="C1072" s="69" t="str">
        <f t="shared" si="331"/>
        <v>Product Version:   3.3</v>
      </c>
      <c r="D1072" s="69"/>
      <c r="E1072" s="69"/>
      <c r="F1072" s="69"/>
      <c r="H1072" s="35" t="s">
        <v>9</v>
      </c>
      <c r="I1072" s="22">
        <v>3.3</v>
      </c>
      <c r="J1072" s="22" t="str">
        <f t="shared" si="332"/>
        <v>Product Version:   3.3</v>
      </c>
    </row>
    <row r="1073" spans="3:10" ht="15" x14ac:dyDescent="0.3">
      <c r="C1073" s="70" t="str">
        <f t="shared" si="331"/>
        <v>Sales Contact:   Michael Kypuros</v>
      </c>
      <c r="D1073" s="70"/>
      <c r="E1073" s="70"/>
      <c r="F1073" s="70"/>
      <c r="H1073" s="35" t="s">
        <v>10</v>
      </c>
      <c r="I1073" s="22" t="s">
        <v>181</v>
      </c>
      <c r="J1073" s="22" t="str">
        <f t="shared" si="332"/>
        <v>Sales Contact:   Michael Kypuros</v>
      </c>
    </row>
    <row r="1074" spans="3:10" ht="15" x14ac:dyDescent="0.3">
      <c r="C1074" s="70" t="str">
        <f t="shared" si="331"/>
        <v>Address:   400 Chisholm Pl Ste 300</v>
      </c>
      <c r="D1074" s="70"/>
      <c r="E1074" s="70"/>
      <c r="F1074" s="70"/>
      <c r="H1074" s="35" t="s">
        <v>12</v>
      </c>
      <c r="I1074" s="22" t="s">
        <v>182</v>
      </c>
      <c r="J1074" s="22" t="str">
        <f t="shared" si="332"/>
        <v>Address:   400 Chisholm Pl Ste 300</v>
      </c>
    </row>
    <row r="1075" spans="3:10" ht="15" x14ac:dyDescent="0.3">
      <c r="C1075" s="70" t="str">
        <f t="shared" si="331"/>
        <v>City State Zip:   Plano TX  75075-6911</v>
      </c>
      <c r="D1075" s="70"/>
      <c r="E1075" s="70"/>
      <c r="F1075" s="70"/>
      <c r="H1075" s="35" t="s">
        <v>14</v>
      </c>
      <c r="I1075" s="22" t="s">
        <v>352</v>
      </c>
      <c r="J1075" s="22" t="str">
        <f t="shared" si="332"/>
        <v>City State Zip:   Plano TX  75075-6911</v>
      </c>
    </row>
    <row r="1076" spans="3:10" ht="15" x14ac:dyDescent="0.3">
      <c r="C1076" s="70" t="str">
        <f t="shared" si="331"/>
        <v>Phone:   (469) 467-3874</v>
      </c>
      <c r="D1076" s="70"/>
      <c r="E1076" s="70"/>
      <c r="F1076" s="70"/>
      <c r="H1076" s="35" t="s">
        <v>15</v>
      </c>
      <c r="I1076" s="22" t="s">
        <v>183</v>
      </c>
      <c r="J1076" s="22" t="str">
        <f t="shared" si="332"/>
        <v>Phone:   (469) 467-3874</v>
      </c>
    </row>
    <row r="1077" spans="3:10" ht="15" x14ac:dyDescent="0.3">
      <c r="C1077" s="70" t="str">
        <f t="shared" si="331"/>
        <v>Email:   michael@anchorcomputersoftware.com</v>
      </c>
      <c r="D1077" s="70"/>
      <c r="E1077" s="70"/>
      <c r="F1077" s="70"/>
      <c r="H1077" s="35" t="s">
        <v>19</v>
      </c>
      <c r="I1077" s="22" t="s">
        <v>184</v>
      </c>
      <c r="J1077" s="22" t="str">
        <f t="shared" si="332"/>
        <v>Email:   michael@anchorcomputersoftware.com</v>
      </c>
    </row>
    <row r="1078" spans="3:10" ht="15" x14ac:dyDescent="0.3">
      <c r="C1078" s="70" t="str">
        <f t="shared" si="331"/>
        <v>Web:   www.anchorcomputersoftware.com</v>
      </c>
      <c r="D1078" s="70"/>
      <c r="E1078" s="70"/>
      <c r="F1078" s="70"/>
      <c r="H1078" s="35" t="s">
        <v>21</v>
      </c>
      <c r="I1078" s="22" t="s">
        <v>185</v>
      </c>
      <c r="J1078" s="22" t="str">
        <f t="shared" si="332"/>
        <v>Web:   www.anchorcomputersoftware.com</v>
      </c>
    </row>
    <row r="1079" spans="3:10" ht="14.4" x14ac:dyDescent="0.3">
      <c r="C1079" s="1"/>
      <c r="D1079" s="9"/>
      <c r="E1079" s="9"/>
      <c r="F1079" s="9"/>
      <c r="H1079" s="35"/>
      <c r="I1079" s="22"/>
    </row>
    <row r="1080" spans="3:10" ht="16.8" x14ac:dyDescent="0.3">
      <c r="C1080" s="68" t="s">
        <v>23</v>
      </c>
      <c r="D1080" s="68"/>
      <c r="E1080" s="68"/>
      <c r="F1080" s="68"/>
      <c r="H1080" s="22"/>
    </row>
    <row r="1081" spans="3:10" ht="15.6" x14ac:dyDescent="0.3">
      <c r="C1081" s="1"/>
      <c r="D1081" s="28" t="str">
        <f>H1081</f>
        <v>Standard Mail</v>
      </c>
      <c r="E1081" s="28" t="str">
        <f>H1098</f>
        <v>First-Class</v>
      </c>
      <c r="F1081" s="13" t="str">
        <f>H1111</f>
        <v>Periodical</v>
      </c>
      <c r="H1081" s="22" t="s">
        <v>24</v>
      </c>
    </row>
    <row r="1082" spans="3:10" ht="15" x14ac:dyDescent="0.3">
      <c r="C1082" s="1"/>
      <c r="D1082" s="7" t="str">
        <f>H1082</f>
        <v>✔Automation Flats</v>
      </c>
      <c r="E1082" s="7" t="str">
        <f>+H1099</f>
        <v>✔Automation Flat Trays on Pallets</v>
      </c>
      <c r="F1082" s="7" t="str">
        <f>H1112</f>
        <v>✔Automation Letters</v>
      </c>
      <c r="H1082" s="22" t="s">
        <v>25</v>
      </c>
    </row>
    <row r="1083" spans="3:10" ht="15" x14ac:dyDescent="0.3">
      <c r="C1083" s="1"/>
      <c r="D1083" s="7" t="str">
        <f t="shared" ref="D1083:D1097" si="333">H1083</f>
        <v>✔Automation Letters</v>
      </c>
      <c r="E1083" s="7" t="str">
        <f t="shared" ref="E1083:E1093" si="334">+H1100</f>
        <v>✔Automation Flats - Bundle Based Option</v>
      </c>
      <c r="F1083" s="7" t="str">
        <f t="shared" ref="F1083:F1094" si="335">H1113</f>
        <v>✔Barcoded Machinable Flats</v>
      </c>
      <c r="H1083" s="22" t="s">
        <v>26</v>
      </c>
    </row>
    <row r="1084" spans="3:10" ht="15" x14ac:dyDescent="0.3">
      <c r="C1084" s="1"/>
      <c r="D1084" s="7" t="str">
        <f t="shared" si="333"/>
        <v>✔Co-Sacked Flats</v>
      </c>
      <c r="E1084" s="7" t="str">
        <f t="shared" si="334"/>
        <v>✔Automation Flats - Tray Based Option</v>
      </c>
      <c r="F1084" s="7" t="str">
        <f t="shared" si="335"/>
        <v>✔Carrier Route Flats</v>
      </c>
      <c r="H1084" s="22" t="s">
        <v>341</v>
      </c>
    </row>
    <row r="1085" spans="3:10" ht="15" x14ac:dyDescent="0.3">
      <c r="C1085" s="1"/>
      <c r="D1085" s="7" t="str">
        <f t="shared" si="333"/>
        <v>✔ECR Flats</v>
      </c>
      <c r="E1085" s="7" t="str">
        <f t="shared" si="334"/>
        <v>✔Automation Letters</v>
      </c>
      <c r="F1085" s="7" t="str">
        <f t="shared" si="335"/>
        <v>✔Carrier Route Letters</v>
      </c>
      <c r="H1085" s="22" t="s">
        <v>27</v>
      </c>
    </row>
    <row r="1086" spans="3:10" ht="15" x14ac:dyDescent="0.3">
      <c r="C1086" s="1"/>
      <c r="D1086" s="7" t="str">
        <f t="shared" si="333"/>
        <v>✔ECR Letters &lt;= 3.0 Ounces</v>
      </c>
      <c r="E1086" s="7" t="str">
        <f t="shared" si="334"/>
        <v>✔Automation Letters - Trays on Pallets</v>
      </c>
      <c r="F1086" s="7" t="str">
        <f t="shared" si="335"/>
        <v>✔Machinable Flat Bundles on Pallets</v>
      </c>
      <c r="H1086" s="22" t="s">
        <v>28</v>
      </c>
    </row>
    <row r="1087" spans="3:10" ht="15" x14ac:dyDescent="0.3">
      <c r="C1087" s="1"/>
      <c r="D1087" s="7" t="str">
        <f t="shared" si="333"/>
        <v>✔ECR Letters &gt; 3.0 Ounces</v>
      </c>
      <c r="E1087" s="7" t="str">
        <f t="shared" si="334"/>
        <v>✔Co-Trayed Flats</v>
      </c>
      <c r="F1087" s="7" t="str">
        <f t="shared" si="335"/>
        <v>✔Machinable Flats Co-Sacked Preparation</v>
      </c>
      <c r="H1087" s="22" t="s">
        <v>29</v>
      </c>
    </row>
    <row r="1088" spans="3:10" ht="15" x14ac:dyDescent="0.3">
      <c r="C1088" s="1"/>
      <c r="D1088" s="7" t="str">
        <f t="shared" si="333"/>
        <v>✔Flat Bundles on Pallets</v>
      </c>
      <c r="E1088" s="7" t="str">
        <f t="shared" si="334"/>
        <v>✔Machinable Letter Trays on Pallets</v>
      </c>
      <c r="F1088" s="7" t="str">
        <f t="shared" si="335"/>
        <v>✔Merged Bundles on Pallets</v>
      </c>
      <c r="H1088" s="22" t="s">
        <v>30</v>
      </c>
    </row>
    <row r="1089" spans="3:19" ht="15" x14ac:dyDescent="0.3">
      <c r="C1089" s="1"/>
      <c r="D1089" s="7" t="str">
        <f t="shared" si="333"/>
        <v>✔Irregular Parcels</v>
      </c>
      <c r="E1089" s="7" t="str">
        <f t="shared" si="334"/>
        <v>✔Machinable Letters</v>
      </c>
      <c r="F1089" s="7" t="str">
        <f t="shared" si="335"/>
        <v>✔Merged Flats in Sacks</v>
      </c>
      <c r="H1089" s="22" t="s">
        <v>31</v>
      </c>
    </row>
    <row r="1090" spans="3:19" ht="15" x14ac:dyDescent="0.3">
      <c r="C1090" s="1"/>
      <c r="D1090" s="7" t="str">
        <f t="shared" si="333"/>
        <v>✔Machinable Letters</v>
      </c>
      <c r="E1090" s="7" t="str">
        <f t="shared" si="334"/>
        <v>✔Non-Automation Flat Trays on Pallets</v>
      </c>
      <c r="F1090" s="7" t="str">
        <f t="shared" si="335"/>
        <v>Merged Pallets-5% Threshold</v>
      </c>
      <c r="H1090" s="22" t="s">
        <v>32</v>
      </c>
    </row>
    <row r="1091" spans="3:19" ht="15" x14ac:dyDescent="0.3">
      <c r="C1091" s="1"/>
      <c r="D1091" s="7" t="str">
        <f t="shared" si="333"/>
        <v>✔Machinable Parcels</v>
      </c>
      <c r="E1091" s="7" t="str">
        <f t="shared" si="334"/>
        <v>✔Non-Automation Flats</v>
      </c>
      <c r="F1091" s="7" t="str">
        <f t="shared" si="335"/>
        <v>Merged Pallets-5% Threshold &amp; City State</v>
      </c>
      <c r="H1091" s="22" t="s">
        <v>33</v>
      </c>
    </row>
    <row r="1092" spans="3:19" ht="15" x14ac:dyDescent="0.3">
      <c r="C1092" s="1"/>
      <c r="D1092" s="7" t="str">
        <f t="shared" si="333"/>
        <v>✔Merged Flat Bundles in Sacks</v>
      </c>
      <c r="E1092" s="7" t="str">
        <f t="shared" si="334"/>
        <v>✔Non-Machinable Letter Trays on Pallets</v>
      </c>
      <c r="F1092" s="7" t="str">
        <f t="shared" si="335"/>
        <v>✔Non-Automation Letters</v>
      </c>
      <c r="H1092" s="22" t="s">
        <v>34</v>
      </c>
    </row>
    <row r="1093" spans="3:19" ht="15" x14ac:dyDescent="0.3">
      <c r="C1093" s="1"/>
      <c r="D1093" s="7" t="str">
        <f t="shared" si="333"/>
        <v>✔Merged Flat Bundles on Pallets</v>
      </c>
      <c r="E1093" s="7" t="str">
        <f t="shared" si="334"/>
        <v>✔Nonmachinable Letters</v>
      </c>
      <c r="F1093" s="7" t="str">
        <f t="shared" si="335"/>
        <v>✔Non-Barcoded Machinable Flats</v>
      </c>
      <c r="H1093" s="22" t="s">
        <v>35</v>
      </c>
    </row>
    <row r="1094" spans="3:19" ht="15" x14ac:dyDescent="0.3">
      <c r="C1094" s="1"/>
      <c r="D1094" s="7" t="str">
        <f t="shared" si="333"/>
        <v>Merged Pallets-5% Threshold</v>
      </c>
      <c r="E1094" s="7"/>
      <c r="F1094" s="7" t="str">
        <f t="shared" si="335"/>
        <v>✔Non-Machinable Flat Bundles on Pallets</v>
      </c>
      <c r="H1094" s="22" t="s">
        <v>138</v>
      </c>
    </row>
    <row r="1095" spans="3:19" ht="15" x14ac:dyDescent="0.3">
      <c r="C1095" s="1"/>
      <c r="D1095" s="7" t="str">
        <f t="shared" si="333"/>
        <v>Merged Pallets-5% Threshold &amp; City State</v>
      </c>
      <c r="E1095" s="7"/>
      <c r="F1095" s="7"/>
      <c r="H1095" s="22" t="s">
        <v>139</v>
      </c>
    </row>
    <row r="1096" spans="3:19" ht="15" x14ac:dyDescent="0.3">
      <c r="C1096" s="1"/>
      <c r="D1096" s="7" t="str">
        <f t="shared" si="333"/>
        <v>✔Non-Automation Flats</v>
      </c>
      <c r="E1096" s="7"/>
      <c r="F1096" s="7"/>
      <c r="H1096" s="22" t="s">
        <v>38</v>
      </c>
    </row>
    <row r="1097" spans="3:19" ht="15" x14ac:dyDescent="0.3">
      <c r="C1097" s="1"/>
      <c r="D1097" s="7" t="str">
        <f t="shared" si="333"/>
        <v>✔Nonmachinable Letters</v>
      </c>
      <c r="E1097" s="29"/>
      <c r="F1097" s="7"/>
      <c r="H1097" s="22" t="s">
        <v>39</v>
      </c>
    </row>
    <row r="1098" spans="3:19" ht="16.8" x14ac:dyDescent="0.3">
      <c r="C1098" s="68" t="s">
        <v>40</v>
      </c>
      <c r="D1098" s="68"/>
      <c r="E1098" s="68"/>
      <c r="F1098" s="68"/>
      <c r="H1098" s="23" t="s">
        <v>41</v>
      </c>
    </row>
    <row r="1099" spans="3:19" ht="15.6" x14ac:dyDescent="0.3">
      <c r="C1099" s="1"/>
      <c r="D1099" s="28" t="s">
        <v>42</v>
      </c>
      <c r="E1099" s="30"/>
      <c r="F1099" s="7"/>
      <c r="H1099" s="22" t="s">
        <v>43</v>
      </c>
      <c r="I1099" s="22" t="s">
        <v>42</v>
      </c>
    </row>
    <row r="1100" spans="3:19" ht="15" x14ac:dyDescent="0.3">
      <c r="C1100" s="1"/>
      <c r="D1100" s="7" t="str">
        <f>I1100</f>
        <v>✔Additional User Documentation (Any)</v>
      </c>
      <c r="E1100" s="7" t="str">
        <f t="shared" ref="E1100:F1103" si="336">J1100</f>
        <v>✔Co-Bundling</v>
      </c>
      <c r="F1100" s="7" t="str">
        <f t="shared" si="336"/>
        <v>✔Optional Endorsement Lines (OELs)</v>
      </c>
      <c r="H1100" s="22" t="s">
        <v>44</v>
      </c>
      <c r="I1100" s="23" t="s">
        <v>45</v>
      </c>
      <c r="J1100" s="23" t="s">
        <v>46</v>
      </c>
      <c r="K1100" s="23" t="s">
        <v>47</v>
      </c>
      <c r="L1100" s="23" t="s">
        <v>48</v>
      </c>
      <c r="M1100" s="23" t="s">
        <v>49</v>
      </c>
      <c r="N1100" s="23" t="s">
        <v>50</v>
      </c>
      <c r="O1100" s="23" t="s">
        <v>51</v>
      </c>
      <c r="P1100" s="23" t="s">
        <v>52</v>
      </c>
      <c r="Q1100" s="23" t="s">
        <v>53</v>
      </c>
      <c r="R1100" s="23" t="s">
        <v>54</v>
      </c>
      <c r="S1100" s="23" t="s">
        <v>55</v>
      </c>
    </row>
    <row r="1101" spans="3:19" ht="15" x14ac:dyDescent="0.3">
      <c r="C1101" s="1"/>
      <c r="D1101" s="7" t="str">
        <f t="shared" ref="D1101:D1103" si="337">I1101</f>
        <v>✔Job Setup/Parameter Report</v>
      </c>
      <c r="E1101" s="7" t="str">
        <f t="shared" si="336"/>
        <v>✔USPS Qualification Report</v>
      </c>
      <c r="F1101" s="7" t="str">
        <f t="shared" si="336"/>
        <v>✔ZAP Approval</v>
      </c>
      <c r="H1101" s="22" t="s">
        <v>56</v>
      </c>
      <c r="I1101" s="22" t="str">
        <f>L1100</f>
        <v>✔Job Setup/Parameter Report</v>
      </c>
      <c r="J1101" s="22" t="str">
        <f t="shared" ref="J1101:K1101" si="338">M1100</f>
        <v>✔USPS Qualification Report</v>
      </c>
      <c r="K1101" s="22" t="str">
        <f t="shared" si="338"/>
        <v>✔ZAP Approval</v>
      </c>
      <c r="L1101" s="22"/>
      <c r="M1101" s="22"/>
      <c r="N1101" s="22"/>
      <c r="O1101" s="22"/>
      <c r="P1101" s="22"/>
    </row>
    <row r="1102" spans="3:19" ht="15" x14ac:dyDescent="0.3">
      <c r="C1102" s="1"/>
      <c r="D1102" s="7" t="str">
        <f t="shared" si="337"/>
        <v>✔Origin 3-digit Trays/Sacks</v>
      </c>
      <c r="E1102" s="7" t="str">
        <f t="shared" si="336"/>
        <v>✔Origin SCF Sacks</v>
      </c>
      <c r="F1102" s="7" t="str">
        <f t="shared" si="336"/>
        <v>✔IM Barcoded Tray Labels</v>
      </c>
      <c r="H1102" s="22" t="s">
        <v>26</v>
      </c>
      <c r="I1102" s="22" t="str">
        <f>O1100</f>
        <v>✔Origin 3-digit Trays/Sacks</v>
      </c>
      <c r="J1102" s="22" t="str">
        <f t="shared" ref="J1102:K1102" si="339">P1100</f>
        <v>✔Origin SCF Sacks</v>
      </c>
      <c r="K1102" s="22" t="str">
        <f t="shared" si="339"/>
        <v>✔IM Barcoded Tray Labels</v>
      </c>
      <c r="L1102" s="22"/>
      <c r="M1102" s="22"/>
    </row>
    <row r="1103" spans="3:19" ht="15" x14ac:dyDescent="0.3">
      <c r="C1103" s="1"/>
      <c r="D1103" s="7" t="str">
        <f t="shared" si="337"/>
        <v>✔Origin AADC Trays</v>
      </c>
      <c r="E1103" s="7" t="str">
        <f t="shared" si="336"/>
        <v>✔FSS Preparation</v>
      </c>
      <c r="F1103" s="7"/>
      <c r="H1103" s="22" t="s">
        <v>57</v>
      </c>
      <c r="I1103" s="22" t="str">
        <f>R1100</f>
        <v>✔Origin AADC Trays</v>
      </c>
      <c r="J1103" s="22" t="str">
        <f t="shared" ref="J1103:K1103" si="340">S1100</f>
        <v>✔FSS Preparation</v>
      </c>
      <c r="K1103" s="22">
        <f t="shared" si="340"/>
        <v>0</v>
      </c>
    </row>
    <row r="1104" spans="3:19" ht="14.4" x14ac:dyDescent="0.3">
      <c r="C1104" s="1"/>
      <c r="D1104" s="9"/>
      <c r="E1104" s="9"/>
      <c r="F1104" s="9"/>
      <c r="H1104" s="22" t="s">
        <v>344</v>
      </c>
    </row>
    <row r="1105" spans="3:21" ht="15.6" x14ac:dyDescent="0.3">
      <c r="C1105" s="1"/>
      <c r="D1105" s="13" t="s">
        <v>58</v>
      </c>
      <c r="E1105" s="7"/>
      <c r="F1105" s="7"/>
      <c r="H1105" s="22" t="s">
        <v>59</v>
      </c>
      <c r="I1105" s="22" t="s">
        <v>58</v>
      </c>
    </row>
    <row r="1106" spans="3:21" ht="15" x14ac:dyDescent="0.3">
      <c r="C1106" s="1"/>
      <c r="D1106" s="7" t="str">
        <f>+I1106</f>
        <v>✔CRD Trays</v>
      </c>
      <c r="E1106" s="7" t="str">
        <f t="shared" ref="E1106:F1109" si="341">+J1106</f>
        <v>✔CR5 Trays</v>
      </c>
      <c r="F1106" s="7" t="str">
        <f t="shared" si="341"/>
        <v>✔CR3 Trays</v>
      </c>
      <c r="H1106" s="22" t="s">
        <v>32</v>
      </c>
      <c r="I1106" s="23" t="s">
        <v>60</v>
      </c>
      <c r="J1106" s="23" t="s">
        <v>61</v>
      </c>
      <c r="K1106" s="23" t="s">
        <v>62</v>
      </c>
      <c r="L1106" s="23" t="s">
        <v>63</v>
      </c>
      <c r="M1106" s="23" t="s">
        <v>64</v>
      </c>
      <c r="N1106" s="23" t="s">
        <v>65</v>
      </c>
      <c r="O1106" s="23" t="s">
        <v>66</v>
      </c>
      <c r="P1106" s="23" t="s">
        <v>67</v>
      </c>
      <c r="Q1106" s="23" t="s">
        <v>68</v>
      </c>
      <c r="R1106" s="23" t="s">
        <v>69</v>
      </c>
      <c r="S1106" s="23" t="s">
        <v>70</v>
      </c>
      <c r="T1106" s="23" t="s">
        <v>71</v>
      </c>
      <c r="U1106" s="23" t="s">
        <v>73</v>
      </c>
    </row>
    <row r="1107" spans="3:21" ht="15" x14ac:dyDescent="0.3">
      <c r="C1107" s="1"/>
      <c r="D1107" s="7" t="str">
        <f t="shared" ref="D1107:D1110" si="342">+I1107</f>
        <v>✔CRD Sacks</v>
      </c>
      <c r="E1107" s="7" t="str">
        <f t="shared" si="341"/>
        <v>✔CR5S Sacks</v>
      </c>
      <c r="F1107" s="7" t="str">
        <f t="shared" si="341"/>
        <v>✔CR5 Sacks</v>
      </c>
      <c r="H1107" s="22" t="s">
        <v>74</v>
      </c>
      <c r="I1107" s="22" t="str">
        <f>L1106</f>
        <v>✔CRD Sacks</v>
      </c>
      <c r="J1107" s="22" t="str">
        <f t="shared" ref="J1107:K1107" si="343">M1106</f>
        <v>✔CR5S Sacks</v>
      </c>
      <c r="K1107" s="22" t="str">
        <f t="shared" si="343"/>
        <v>✔CR5 Sacks</v>
      </c>
      <c r="L1107" s="22"/>
      <c r="M1107" s="22"/>
      <c r="N1107" s="22"/>
      <c r="O1107" s="22"/>
      <c r="P1107" s="22"/>
      <c r="Q1107" s="22"/>
      <c r="R1107" s="22"/>
    </row>
    <row r="1108" spans="3:21" ht="15" x14ac:dyDescent="0.3">
      <c r="C1108" s="1"/>
      <c r="D1108" s="7" t="str">
        <f t="shared" si="342"/>
        <v>✔CR3 Sacks</v>
      </c>
      <c r="E1108" s="7" t="str">
        <f t="shared" si="341"/>
        <v>✔High Density (HD) Price</v>
      </c>
      <c r="F1108" s="7" t="str">
        <f t="shared" si="341"/>
        <v>✔Saturation Price (75%Total)</v>
      </c>
      <c r="H1108" s="22" t="s">
        <v>38</v>
      </c>
      <c r="I1108" s="22" t="str">
        <f>O1106</f>
        <v>✔CR3 Sacks</v>
      </c>
      <c r="J1108" s="22" t="str">
        <f t="shared" ref="J1108:K1108" si="344">P1106</f>
        <v>✔High Density (HD) Price</v>
      </c>
      <c r="K1108" s="22" t="str">
        <f t="shared" si="344"/>
        <v>✔Saturation Price (75%Total)</v>
      </c>
      <c r="L1108" s="22"/>
      <c r="M1108" s="22"/>
      <c r="N1108" s="22"/>
      <c r="O1108" s="22"/>
    </row>
    <row r="1109" spans="3:21" ht="15" x14ac:dyDescent="0.3">
      <c r="C1109" s="1"/>
      <c r="D1109" s="7" t="str">
        <f t="shared" si="342"/>
        <v>✔Saturation Price (90%Res)</v>
      </c>
      <c r="E1109" s="7" t="str">
        <f t="shared" si="341"/>
        <v>✔eLOT Sequencing</v>
      </c>
      <c r="F1109" s="7" t="str">
        <f t="shared" si="341"/>
        <v>✔Walk Sequencing</v>
      </c>
      <c r="H1109" s="22" t="s">
        <v>75</v>
      </c>
      <c r="I1109" s="22" t="str">
        <f>R1106</f>
        <v>✔Saturation Price (90%Res)</v>
      </c>
      <c r="J1109" s="22" t="str">
        <f t="shared" ref="J1109:K1109" si="345">S1106</f>
        <v>✔eLOT Sequencing</v>
      </c>
      <c r="K1109" s="22" t="str">
        <f t="shared" si="345"/>
        <v>✔Walk Sequencing</v>
      </c>
      <c r="L1109" s="22"/>
    </row>
    <row r="1110" spans="3:21" ht="15" x14ac:dyDescent="0.3">
      <c r="C1110" s="1"/>
      <c r="D1110" s="7" t="str">
        <f t="shared" si="342"/>
        <v>✔High Density Plus (HDP) Price</v>
      </c>
      <c r="E1110" s="7"/>
      <c r="F1110" s="7"/>
      <c r="H1110" s="22" t="s">
        <v>39</v>
      </c>
      <c r="I1110" s="22" t="str">
        <f>U1106</f>
        <v>✔High Density Plus (HDP) Price</v>
      </c>
      <c r="J1110" s="22">
        <f t="shared" ref="J1110:K1110" si="346">V1106</f>
        <v>0</v>
      </c>
      <c r="K1110" s="22">
        <f t="shared" si="346"/>
        <v>0</v>
      </c>
    </row>
    <row r="1111" spans="3:21" ht="15" x14ac:dyDescent="0.3">
      <c r="C1111" s="1"/>
      <c r="D1111" s="7"/>
      <c r="E1111" s="7"/>
      <c r="F1111" s="7"/>
      <c r="H1111" s="22" t="s">
        <v>76</v>
      </c>
    </row>
    <row r="1112" spans="3:21" ht="15.6" x14ac:dyDescent="0.3">
      <c r="C1112" s="1"/>
      <c r="D1112" s="13" t="s">
        <v>77</v>
      </c>
      <c r="E1112" s="7"/>
      <c r="F1112" s="7"/>
      <c r="H1112" s="22" t="s">
        <v>26</v>
      </c>
      <c r="I1112" s="22" t="s">
        <v>77</v>
      </c>
    </row>
    <row r="1113" spans="3:21" ht="15" x14ac:dyDescent="0.3">
      <c r="C1113" s="1"/>
      <c r="D1113" s="7" t="str">
        <f>I1113</f>
        <v>✔Optional 5-Digit Pallets</v>
      </c>
      <c r="E1113" s="7" t="str">
        <f t="shared" ref="E1113:F1114" si="347">J1113</f>
        <v>✔Optional 3-digit Pallets</v>
      </c>
      <c r="F1113" s="7" t="str">
        <f t="shared" si="347"/>
        <v>✔Non-Barcoded Pallet Placards</v>
      </c>
      <c r="H1113" s="22" t="s">
        <v>78</v>
      </c>
      <c r="I1113" s="23" t="s">
        <v>79</v>
      </c>
      <c r="J1113" s="23" t="s">
        <v>80</v>
      </c>
      <c r="K1113" s="23" t="s">
        <v>81</v>
      </c>
      <c r="L1113" s="23" t="s">
        <v>85</v>
      </c>
      <c r="M1113" s="23" t="s">
        <v>86</v>
      </c>
    </row>
    <row r="1114" spans="3:21" ht="15" x14ac:dyDescent="0.3">
      <c r="C1114" s="1"/>
      <c r="D1114" s="7" t="str">
        <f t="shared" ref="D1114" si="348">I1114</f>
        <v>✔Intelligent Mail Container Placard</v>
      </c>
      <c r="E1114" s="7" t="str">
        <f t="shared" si="347"/>
        <v>✔CR5S/CR5 - No Minimum Volume</v>
      </c>
      <c r="F1114" s="7"/>
      <c r="H1114" s="22" t="s">
        <v>87</v>
      </c>
      <c r="I1114" s="22" t="str">
        <f>L1113</f>
        <v>✔Intelligent Mail Container Placard</v>
      </c>
      <c r="J1114" s="22" t="str">
        <f t="shared" ref="J1114:K1114" si="349">M1113</f>
        <v>✔CR5S/CR5 - No Minimum Volume</v>
      </c>
      <c r="K1114" s="22">
        <f t="shared" si="349"/>
        <v>0</v>
      </c>
    </row>
    <row r="1115" spans="3:21" ht="15" x14ac:dyDescent="0.3">
      <c r="C1115" s="1"/>
      <c r="D1115" s="7"/>
      <c r="E1115" s="7"/>
      <c r="F1115" s="7"/>
      <c r="H1115" s="22" t="s">
        <v>88</v>
      </c>
      <c r="I1115" s="22">
        <f>O1113</f>
        <v>0</v>
      </c>
      <c r="J1115" s="22">
        <f t="shared" ref="J1115:K1115" si="350">P1113</f>
        <v>0</v>
      </c>
      <c r="K1115" s="22">
        <f t="shared" si="350"/>
        <v>0</v>
      </c>
    </row>
    <row r="1116" spans="3:21" ht="15" x14ac:dyDescent="0.3">
      <c r="C1116" s="1"/>
      <c r="D1116" s="7"/>
      <c r="E1116" s="7"/>
      <c r="F1116" s="7"/>
      <c r="H1116" s="22" t="s">
        <v>89</v>
      </c>
    </row>
    <row r="1117" spans="3:21" ht="15.6" x14ac:dyDescent="0.3">
      <c r="C1117" s="1"/>
      <c r="D1117" s="13" t="s">
        <v>90</v>
      </c>
      <c r="E1117" s="7"/>
      <c r="F1117" s="7"/>
      <c r="H1117" s="22" t="s">
        <v>342</v>
      </c>
      <c r="I1117" s="22" t="s">
        <v>90</v>
      </c>
    </row>
    <row r="1118" spans="3:21" ht="15" x14ac:dyDescent="0.3">
      <c r="C1118" s="1"/>
      <c r="D1118" s="7" t="str">
        <f>I1118</f>
        <v>✔PER - Flat Tray Preparation</v>
      </c>
      <c r="E1118" s="7" t="str">
        <f t="shared" ref="E1118:F1120" si="351">J1118</f>
        <v>✔Outside County Container Report</v>
      </c>
      <c r="F1118" s="7" t="str">
        <f t="shared" si="351"/>
        <v>✔PER - 6pc Letter Tray Minimum</v>
      </c>
      <c r="H1118" s="22" t="s">
        <v>91</v>
      </c>
      <c r="I1118" s="23" t="s">
        <v>92</v>
      </c>
      <c r="J1118" s="23" t="s">
        <v>93</v>
      </c>
      <c r="K1118" s="23" t="s">
        <v>94</v>
      </c>
      <c r="L1118" s="23" t="s">
        <v>95</v>
      </c>
      <c r="M1118" s="23" t="s">
        <v>96</v>
      </c>
      <c r="N1118" s="23" t="s">
        <v>97</v>
      </c>
      <c r="O1118" s="23" t="s">
        <v>98</v>
      </c>
      <c r="P1118" s="23" t="s">
        <v>99</v>
      </c>
      <c r="Q1118" s="23" t="s">
        <v>101</v>
      </c>
    </row>
    <row r="1119" spans="3:21" ht="15" x14ac:dyDescent="0.3">
      <c r="C1119" s="1"/>
      <c r="D1119" s="7" t="str">
        <f t="shared" ref="D1119:D1120" si="352">I1119</f>
        <v>✔PER - FIRM Bundles</v>
      </c>
      <c r="E1119" s="7" t="str">
        <f t="shared" si="351"/>
        <v>✔PER - In County Prices</v>
      </c>
      <c r="F1119" s="7" t="str">
        <f t="shared" si="351"/>
        <v>✔PER - Zone Summary Report</v>
      </c>
      <c r="H1119" s="22" t="s">
        <v>102</v>
      </c>
      <c r="I1119" s="22" t="str">
        <f>L1118</f>
        <v>✔PER - FIRM Bundles</v>
      </c>
      <c r="J1119" s="22" t="str">
        <f t="shared" ref="J1119:K1119" si="353">M1118</f>
        <v>✔PER - In County Prices</v>
      </c>
      <c r="K1119" s="22" t="str">
        <f t="shared" si="353"/>
        <v>✔PER - Zone Summary Report</v>
      </c>
      <c r="L1119" s="22"/>
      <c r="M1119" s="22"/>
      <c r="N1119" s="22"/>
    </row>
    <row r="1120" spans="3:21" ht="15" x14ac:dyDescent="0.3">
      <c r="C1120" s="1"/>
      <c r="D1120" s="7" t="str">
        <f t="shared" si="352"/>
        <v>✔PER - Ride Along Pieces</v>
      </c>
      <c r="E1120" s="7" t="str">
        <f t="shared" si="351"/>
        <v>✔Outside County Bundle Report</v>
      </c>
      <c r="F1120" s="7" t="str">
        <f t="shared" si="351"/>
        <v>✔24-pc Trays/Sacks</v>
      </c>
      <c r="H1120" s="22" t="s">
        <v>138</v>
      </c>
      <c r="I1120" s="22" t="str">
        <f>O1118</f>
        <v>✔PER - Ride Along Pieces</v>
      </c>
      <c r="J1120" s="22" t="str">
        <f t="shared" ref="J1120:K1120" si="354">P1118</f>
        <v>✔Outside County Bundle Report</v>
      </c>
      <c r="K1120" s="22" t="str">
        <f t="shared" si="354"/>
        <v>✔24-pc Trays/Sacks</v>
      </c>
    </row>
    <row r="1121" spans="3:14" ht="15" x14ac:dyDescent="0.3">
      <c r="C1121" s="1"/>
      <c r="D1121" s="7"/>
      <c r="E1121" s="7"/>
      <c r="F1121" s="7"/>
      <c r="H1121" s="22" t="s">
        <v>139</v>
      </c>
      <c r="I1121" s="22">
        <f>R1118</f>
        <v>0</v>
      </c>
      <c r="J1121" s="22">
        <f>S1118</f>
        <v>0</v>
      </c>
      <c r="K1121" s="22">
        <f>T1118</f>
        <v>0</v>
      </c>
    </row>
    <row r="1122" spans="3:14" ht="15" x14ac:dyDescent="0.3">
      <c r="C1122" s="1"/>
      <c r="D1122" s="7"/>
      <c r="E1122" s="7"/>
      <c r="F1122" s="7"/>
      <c r="H1122" s="22" t="s">
        <v>103</v>
      </c>
    </row>
    <row r="1123" spans="3:14" ht="15.6" x14ac:dyDescent="0.3">
      <c r="C1123" s="1"/>
      <c r="D1123" s="13" t="s">
        <v>104</v>
      </c>
      <c r="E1123" s="7"/>
      <c r="F1123" s="7"/>
      <c r="H1123" s="22" t="s">
        <v>105</v>
      </c>
      <c r="I1123" s="22" t="s">
        <v>104</v>
      </c>
    </row>
    <row r="1124" spans="3:14" ht="15" x14ac:dyDescent="0.3">
      <c r="C1124" s="1"/>
      <c r="D1124" s="7" t="str">
        <f>I1124</f>
        <v>✔5-digit Scheme Bundles (L007)</v>
      </c>
      <c r="E1124" s="7" t="str">
        <f t="shared" ref="E1124:F1124" si="355">J1124</f>
        <v>✔3-digit Scheme Bundles (L008)</v>
      </c>
      <c r="F1124" s="7" t="str">
        <f t="shared" si="355"/>
        <v>✔5-digit Scheme Sacks</v>
      </c>
      <c r="H1124" s="22" t="s">
        <v>106</v>
      </c>
      <c r="I1124" s="23" t="s">
        <v>107</v>
      </c>
      <c r="J1124" s="23" t="s">
        <v>108</v>
      </c>
      <c r="K1124" s="23" t="s">
        <v>109</v>
      </c>
    </row>
    <row r="1125" spans="3:14" ht="15" x14ac:dyDescent="0.3">
      <c r="C1125" s="1"/>
      <c r="D1125" s="7"/>
      <c r="E1125" s="7"/>
      <c r="F1125" s="7"/>
      <c r="H1125" s="22" t="s">
        <v>40</v>
      </c>
    </row>
    <row r="1126" spans="3:14" ht="15.6" x14ac:dyDescent="0.3">
      <c r="C1126" s="1"/>
      <c r="D1126" s="13" t="s">
        <v>110</v>
      </c>
      <c r="E1126" s="7"/>
      <c r="F1126" s="7"/>
      <c r="H1126" s="22"/>
      <c r="I1126" s="22" t="s">
        <v>110</v>
      </c>
    </row>
    <row r="1127" spans="3:14" ht="15" x14ac:dyDescent="0.3">
      <c r="C1127" s="1"/>
      <c r="D1127" s="7" t="str">
        <f>I1127</f>
        <v>✔No Overflow Trays</v>
      </c>
      <c r="E1127" s="7" t="str">
        <f t="shared" ref="E1127:F1128" si="356">J1127</f>
        <v>✔Reduced Overflow</v>
      </c>
      <c r="F1127" s="7" t="str">
        <f t="shared" si="356"/>
        <v>✔5-digit\Scheme Trays</v>
      </c>
      <c r="H1127" s="22" t="s">
        <v>111</v>
      </c>
      <c r="I1127" s="23" t="s">
        <v>112</v>
      </c>
      <c r="J1127" s="23" t="s">
        <v>113</v>
      </c>
      <c r="K1127" s="23" t="s">
        <v>114</v>
      </c>
      <c r="L1127" s="23" t="s">
        <v>115</v>
      </c>
      <c r="M1127" s="23" t="s">
        <v>116</v>
      </c>
    </row>
    <row r="1128" spans="3:14" ht="15" x14ac:dyDescent="0.3">
      <c r="C1128" s="1"/>
      <c r="D1128" s="7" t="str">
        <f>I1128</f>
        <v>✔3-digit\Scheme Trays</v>
      </c>
      <c r="E1128" s="7" t="str">
        <f t="shared" si="356"/>
        <v>✔AADC Trays</v>
      </c>
      <c r="F1128" s="7"/>
      <c r="H1128" s="22" t="s">
        <v>186</v>
      </c>
      <c r="I1128" s="22" t="str">
        <f>L1127</f>
        <v>✔3-digit\Scheme Trays</v>
      </c>
      <c r="J1128" s="22" t="str">
        <f t="shared" ref="J1128:K1128" si="357">M1127</f>
        <v>✔AADC Trays</v>
      </c>
      <c r="K1128" s="22">
        <f t="shared" si="357"/>
        <v>0</v>
      </c>
    </row>
    <row r="1129" spans="3:14" ht="15" x14ac:dyDescent="0.3">
      <c r="C1129" s="1"/>
      <c r="D1129" s="7"/>
      <c r="E1129" s="7"/>
      <c r="F1129" s="7"/>
      <c r="H1129" s="22" t="s">
        <v>187</v>
      </c>
    </row>
    <row r="1130" spans="3:14" ht="15.6" x14ac:dyDescent="0.3">
      <c r="C1130" s="1"/>
      <c r="D1130" s="13" t="s">
        <v>119</v>
      </c>
      <c r="E1130" s="7"/>
      <c r="F1130" s="7"/>
      <c r="H1130" s="22" t="s">
        <v>156</v>
      </c>
      <c r="I1130" s="22" t="s">
        <v>119</v>
      </c>
    </row>
    <row r="1131" spans="3:14" ht="15" x14ac:dyDescent="0.3">
      <c r="C1131" s="1"/>
      <c r="D1131" s="7" t="str">
        <f>I1131</f>
        <v>✔PS Form 3541</v>
      </c>
      <c r="E1131" s="7" t="str">
        <f t="shared" ref="E1131:F1132" si="358">J1131</f>
        <v>✔PS Form 3600-FCM</v>
      </c>
      <c r="F1131" s="7" t="str">
        <f t="shared" si="358"/>
        <v>✔PS Form 3602-C</v>
      </c>
      <c r="H1131" s="22" t="s">
        <v>188</v>
      </c>
      <c r="I1131" s="23" t="s">
        <v>121</v>
      </c>
      <c r="J1131" s="23" t="s">
        <v>123</v>
      </c>
      <c r="K1131" s="23" t="s">
        <v>125</v>
      </c>
      <c r="L1131" s="23" t="s">
        <v>127</v>
      </c>
      <c r="M1131" s="23" t="s">
        <v>130</v>
      </c>
      <c r="N1131" s="23" t="s">
        <v>131</v>
      </c>
    </row>
    <row r="1132" spans="3:14" ht="15" x14ac:dyDescent="0.3">
      <c r="C1132" s="1"/>
      <c r="D1132" s="7" t="str">
        <f t="shared" ref="D1132" si="359">I1132</f>
        <v>✔PS Form 3602-N</v>
      </c>
      <c r="E1132" s="7" t="str">
        <f t="shared" si="358"/>
        <v>✔PS Form 3605-R</v>
      </c>
      <c r="F1132" s="7" t="str">
        <f t="shared" si="358"/>
        <v>✔PS Form 8125</v>
      </c>
      <c r="H1132" s="22" t="s">
        <v>120</v>
      </c>
      <c r="I1132" s="22" t="str">
        <f>L1131</f>
        <v>✔PS Form 3602-N</v>
      </c>
      <c r="J1132" s="22" t="str">
        <f t="shared" ref="J1132:K1132" si="360">M1131</f>
        <v>✔PS Form 3605-R</v>
      </c>
      <c r="K1132" s="22" t="str">
        <f t="shared" si="360"/>
        <v>✔PS Form 8125</v>
      </c>
    </row>
    <row r="1133" spans="3:14" ht="15" x14ac:dyDescent="0.3">
      <c r="C1133" s="1"/>
      <c r="D1133" s="7"/>
      <c r="E1133" s="7"/>
      <c r="F1133" s="7"/>
      <c r="H1133" s="36">
        <v>43585</v>
      </c>
      <c r="I1133" s="22">
        <f>O1131</f>
        <v>0</v>
      </c>
      <c r="J1133" s="22">
        <f t="shared" ref="J1133:K1133" si="361">P1131</f>
        <v>0</v>
      </c>
      <c r="K1133" s="22">
        <f t="shared" si="361"/>
        <v>0</v>
      </c>
    </row>
    <row r="1134" spans="3:14" ht="15" x14ac:dyDescent="0.3">
      <c r="C1134" s="1"/>
      <c r="D1134" s="7"/>
      <c r="E1134" s="7"/>
      <c r="F1134" s="7"/>
      <c r="H1134" s="22"/>
      <c r="I1134" s="22">
        <f>R1131</f>
        <v>0</v>
      </c>
      <c r="J1134" s="22">
        <f>S1131</f>
        <v>0</v>
      </c>
      <c r="K1134" s="22">
        <f>T1131</f>
        <v>0</v>
      </c>
    </row>
    <row r="1135" spans="3:14" ht="15" x14ac:dyDescent="0.3">
      <c r="C1135" s="26"/>
      <c r="D1135" s="27"/>
      <c r="E1135" s="27"/>
      <c r="F1135" s="27"/>
      <c r="H1135" s="22" t="s">
        <v>192</v>
      </c>
    </row>
    <row r="1136" spans="3:14" ht="15.6" x14ac:dyDescent="0.3">
      <c r="C1136" s="1"/>
      <c r="D1136" s="13" t="s">
        <v>111</v>
      </c>
      <c r="E1136" s="17" t="s">
        <v>133</v>
      </c>
      <c r="F1136" s="6" t="str">
        <f>H1135</f>
        <v>N/A</v>
      </c>
      <c r="H1136" s="22" t="s">
        <v>120</v>
      </c>
    </row>
    <row r="1137" spans="3:10" ht="15" customHeight="1" x14ac:dyDescent="0.3">
      <c r="C1137" s="1"/>
      <c r="D1137" s="71" t="e">
        <f>#REF!</f>
        <v>#REF!</v>
      </c>
      <c r="E1137" s="71"/>
      <c r="F1137" s="71"/>
      <c r="H1137" s="36">
        <v>43585</v>
      </c>
    </row>
    <row r="1138" spans="3:10" ht="15" customHeight="1" x14ac:dyDescent="0.3">
      <c r="C1138" s="1"/>
      <c r="D1138" s="71"/>
      <c r="E1138" s="71"/>
      <c r="F1138" s="71"/>
      <c r="H1138" s="22"/>
    </row>
    <row r="1139" spans="3:10" ht="15.6" x14ac:dyDescent="0.3">
      <c r="C1139" s="1"/>
      <c r="D1139" s="7" t="s">
        <v>120</v>
      </c>
      <c r="E1139" s="17" t="s">
        <v>134</v>
      </c>
      <c r="F1139" s="18">
        <f>$I$2</f>
        <v>45678</v>
      </c>
      <c r="H1139" s="22"/>
    </row>
    <row r="1140" spans="3:10" ht="15" x14ac:dyDescent="0.3">
      <c r="C1140" s="1"/>
      <c r="D1140" s="7"/>
      <c r="E1140" s="7"/>
      <c r="F1140" s="7"/>
      <c r="H1140" s="22"/>
    </row>
    <row r="1141" spans="3:10" ht="15" x14ac:dyDescent="0.3">
      <c r="C1141" s="16"/>
      <c r="D1141" s="7"/>
      <c r="E1141" s="7"/>
      <c r="F1141" s="7"/>
      <c r="H1141" s="22"/>
    </row>
    <row r="1142" spans="3:10" ht="15.6" x14ac:dyDescent="0.3">
      <c r="C1142" s="1"/>
      <c r="D1142" s="13"/>
      <c r="E1142" s="17"/>
      <c r="F1142" s="6"/>
      <c r="H1142" s="22"/>
    </row>
    <row r="1143" spans="3:10" ht="15" customHeight="1" x14ac:dyDescent="0.3">
      <c r="C1143" s="1"/>
      <c r="D1143" s="71"/>
      <c r="E1143" s="71"/>
      <c r="F1143" s="71"/>
      <c r="H1143" s="22"/>
    </row>
    <row r="1144" spans="3:10" ht="15" customHeight="1" x14ac:dyDescent="0.3">
      <c r="C1144" s="1"/>
      <c r="D1144" s="71"/>
      <c r="E1144" s="71"/>
      <c r="F1144" s="71"/>
      <c r="H1144" s="22"/>
    </row>
    <row r="1145" spans="3:10" ht="15.6" x14ac:dyDescent="0.3">
      <c r="C1145" s="1"/>
      <c r="D1145" s="7"/>
      <c r="E1145" s="17"/>
      <c r="F1145" s="18"/>
      <c r="H1145" s="22"/>
    </row>
    <row r="1146" spans="3:10" ht="15" x14ac:dyDescent="0.3">
      <c r="C1146" s="1"/>
      <c r="D1146" s="7"/>
      <c r="E1146" s="19"/>
      <c r="F1146" s="20"/>
      <c r="G1146">
        <f>1078-1003+1</f>
        <v>76</v>
      </c>
      <c r="H1146" s="22"/>
    </row>
    <row r="1147" spans="3:10" ht="14.4" x14ac:dyDescent="0.3">
      <c r="C1147" s="1"/>
      <c r="D1147" s="1"/>
      <c r="E1147" s="1"/>
      <c r="F1147" s="1"/>
      <c r="H1147" s="22"/>
    </row>
    <row r="1148" spans="3:10" ht="16.8" x14ac:dyDescent="0.3">
      <c r="C1148" s="72" t="s">
        <v>3</v>
      </c>
      <c r="D1148" s="72"/>
      <c r="E1148" s="72"/>
      <c r="F1148" s="72"/>
      <c r="H1148" s="22"/>
    </row>
    <row r="1149" spans="3:10" ht="16.8" x14ac:dyDescent="0.3">
      <c r="C1149" s="73" t="s">
        <v>4</v>
      </c>
      <c r="D1149" s="73"/>
      <c r="E1149" s="73"/>
      <c r="F1149" s="73"/>
      <c r="H1149" s="22"/>
    </row>
    <row r="1150" spans="3:10" ht="14.4" x14ac:dyDescent="0.3">
      <c r="C1150" s="1"/>
      <c r="D1150" s="9"/>
      <c r="E1150" s="9"/>
      <c r="F1150" s="9"/>
      <c r="H1150" s="22"/>
    </row>
    <row r="1151" spans="3:10" ht="15.6" x14ac:dyDescent="0.3">
      <c r="C1151" s="69" t="str">
        <f t="shared" ref="C1151:C1153" si="362">+J1151</f>
        <v>Company Name:   BCC SOFTWARE, LLC</v>
      </c>
      <c r="D1151" s="69"/>
      <c r="E1151" s="69"/>
      <c r="F1151" s="69"/>
      <c r="H1151" s="22" t="s">
        <v>5</v>
      </c>
      <c r="I1151" s="22" t="s">
        <v>193</v>
      </c>
      <c r="J1151" s="22" t="str">
        <f t="shared" ref="J1151:J1159" si="363">CONCATENATE(H1151,I1151)</f>
        <v>Company Name:   BCC SOFTWARE, LLC</v>
      </c>
    </row>
    <row r="1152" spans="3:10" ht="15.6" x14ac:dyDescent="0.3">
      <c r="C1152" s="69" t="str">
        <f t="shared" si="362"/>
        <v>Product Name:   BCC MAIL MANAGER</v>
      </c>
      <c r="D1152" s="69"/>
      <c r="E1152" s="69"/>
      <c r="F1152" s="69"/>
      <c r="H1152" s="22" t="s">
        <v>7</v>
      </c>
      <c r="I1152" s="22" t="s">
        <v>194</v>
      </c>
      <c r="J1152" s="22" t="str">
        <f t="shared" si="363"/>
        <v>Product Name:   BCC MAIL MANAGER</v>
      </c>
    </row>
    <row r="1153" spans="3:10" ht="15.6" x14ac:dyDescent="0.3">
      <c r="C1153" s="69" t="str">
        <f t="shared" si="362"/>
        <v>Product Version:   4.01</v>
      </c>
      <c r="D1153" s="69"/>
      <c r="E1153" s="69"/>
      <c r="F1153" s="69"/>
      <c r="H1153" s="22" t="s">
        <v>9</v>
      </c>
      <c r="I1153" s="37">
        <v>4.01</v>
      </c>
      <c r="J1153" s="22" t="str">
        <f t="shared" si="363"/>
        <v>Product Version:   4.01</v>
      </c>
    </row>
    <row r="1154" spans="3:10" ht="15" x14ac:dyDescent="0.3">
      <c r="C1154" s="70" t="str">
        <f t="shared" ref="C1154:C1159" si="364">+J1154</f>
        <v xml:space="preserve">Sales Contact:   Adam Koester </v>
      </c>
      <c r="D1154" s="70"/>
      <c r="E1154" s="70"/>
      <c r="F1154" s="70"/>
      <c r="H1154" s="22" t="s">
        <v>10</v>
      </c>
      <c r="I1154" s="62" t="s">
        <v>408</v>
      </c>
      <c r="J1154" s="22" t="str">
        <f>CONCATENATE(H1154,I1154)</f>
        <v xml:space="preserve">Sales Contact:   Adam Koester </v>
      </c>
    </row>
    <row r="1155" spans="3:10" ht="15" x14ac:dyDescent="0.3">
      <c r="C1155" s="70" t="str">
        <f t="shared" si="364"/>
        <v>Address:   1890 S Winton Rd Suite 180</v>
      </c>
      <c r="D1155" s="70"/>
      <c r="E1155" s="70"/>
      <c r="F1155" s="70"/>
      <c r="H1155" s="22" t="s">
        <v>12</v>
      </c>
      <c r="I1155" s="63" t="s">
        <v>409</v>
      </c>
      <c r="J1155" s="22" t="str">
        <f>CONCATENATE(H1155,I1155)</f>
        <v>Address:   1890 S Winton Rd Suite 180</v>
      </c>
    </row>
    <row r="1156" spans="3:10" ht="15" x14ac:dyDescent="0.3">
      <c r="C1156" s="70" t="str">
        <f t="shared" si="364"/>
        <v>City State Zip:   Rochester, NY 14618-4009</v>
      </c>
      <c r="D1156" s="70"/>
      <c r="E1156" s="70"/>
      <c r="F1156" s="70"/>
      <c r="H1156" s="22" t="s">
        <v>14</v>
      </c>
      <c r="I1156" s="63" t="s">
        <v>411</v>
      </c>
      <c r="J1156" s="22" t="str">
        <f>CONCATENATE(H1156,I1156)</f>
        <v>City State Zip:   Rochester, NY 14618-4009</v>
      </c>
    </row>
    <row r="1157" spans="3:10" ht="15" x14ac:dyDescent="0.3">
      <c r="C1157" s="70" t="str">
        <f t="shared" si="364"/>
        <v>Phone:   (800) 337-0442</v>
      </c>
      <c r="D1157" s="70"/>
      <c r="E1157" s="70"/>
      <c r="F1157" s="70"/>
      <c r="H1157" s="22" t="s">
        <v>15</v>
      </c>
      <c r="I1157" s="63" t="s">
        <v>413</v>
      </c>
      <c r="J1157" s="22" t="str">
        <f>CONCATENATE(H1157,I1157)</f>
        <v>Phone:   (800) 337-0442</v>
      </c>
    </row>
    <row r="1158" spans="3:10" ht="15" x14ac:dyDescent="0.3">
      <c r="C1158" s="70" t="str">
        <f t="shared" si="364"/>
        <v>Email:    akoester@bccsoftware.com</v>
      </c>
      <c r="D1158" s="70"/>
      <c r="E1158" s="70"/>
      <c r="F1158" s="70"/>
      <c r="H1158" s="22" t="s">
        <v>19</v>
      </c>
      <c r="I1158" s="63" t="s">
        <v>415</v>
      </c>
      <c r="J1158" s="22" t="str">
        <f>CONCATENATE(H1158,I1158)</f>
        <v>Email:    akoester@bccsoftware.com</v>
      </c>
    </row>
    <row r="1159" spans="3:10" ht="15" x14ac:dyDescent="0.3">
      <c r="C1159" s="70" t="str">
        <f t="shared" si="364"/>
        <v>Web:   https://bccsoftware.com</v>
      </c>
      <c r="D1159" s="70"/>
      <c r="E1159" s="70"/>
      <c r="F1159" s="70"/>
      <c r="H1159" s="22" t="s">
        <v>21</v>
      </c>
      <c r="I1159" s="22" t="s">
        <v>372</v>
      </c>
      <c r="J1159" s="22" t="str">
        <f t="shared" si="363"/>
        <v>Web:   https://bccsoftware.com</v>
      </c>
    </row>
    <row r="1160" spans="3:10" ht="14.4" x14ac:dyDescent="0.3">
      <c r="C1160" s="1"/>
      <c r="D1160" s="9"/>
      <c r="E1160" s="9"/>
      <c r="F1160" s="9"/>
      <c r="H1160" s="22"/>
    </row>
    <row r="1161" spans="3:10" ht="16.8" x14ac:dyDescent="0.3">
      <c r="C1161" s="68" t="s">
        <v>23</v>
      </c>
      <c r="D1161" s="68"/>
      <c r="E1161" s="68"/>
      <c r="F1161" s="68"/>
      <c r="H1161" s="22"/>
    </row>
    <row r="1162" spans="3:10" ht="15.6" x14ac:dyDescent="0.3">
      <c r="C1162" s="1"/>
      <c r="D1162" s="28" t="str">
        <f>H1162</f>
        <v>Standard Mail</v>
      </c>
      <c r="E1162" s="28" t="str">
        <f>H1179</f>
        <v>First-Class</v>
      </c>
      <c r="F1162" s="13" t="str">
        <f>H1192</f>
        <v>Periodical</v>
      </c>
      <c r="H1162" s="22" t="s">
        <v>24</v>
      </c>
    </row>
    <row r="1163" spans="3:10" ht="15" x14ac:dyDescent="0.3">
      <c r="C1163" s="1"/>
      <c r="D1163" s="7" t="str">
        <f>H1163</f>
        <v>✔Automation Flats</v>
      </c>
      <c r="E1163" s="7" t="str">
        <f>+H1180</f>
        <v>✔Automation Flat Trays on Pallets</v>
      </c>
      <c r="F1163" s="7" t="str">
        <f>H1193</f>
        <v>✔Automation Letters</v>
      </c>
      <c r="H1163" s="22" t="s">
        <v>25</v>
      </c>
    </row>
    <row r="1164" spans="3:10" ht="15" x14ac:dyDescent="0.3">
      <c r="C1164" s="1"/>
      <c r="D1164" s="7" t="str">
        <f t="shared" ref="D1164:D1178" si="365">H1164</f>
        <v>✔Automation Letters</v>
      </c>
      <c r="E1164" s="7" t="str">
        <f t="shared" ref="E1164:E1174" si="366">+H1181</f>
        <v>✔Automation Flats - Bundle Based Option</v>
      </c>
      <c r="F1164" s="7" t="str">
        <f t="shared" ref="F1164:F1175" si="367">H1194</f>
        <v>✔Barcoded Machinable Flats</v>
      </c>
      <c r="H1164" s="22" t="s">
        <v>26</v>
      </c>
    </row>
    <row r="1165" spans="3:10" ht="15" x14ac:dyDescent="0.3">
      <c r="C1165" s="1"/>
      <c r="D1165" s="7" t="str">
        <f t="shared" si="365"/>
        <v>✔Co-Sacked Flats</v>
      </c>
      <c r="E1165" s="7" t="str">
        <f t="shared" si="366"/>
        <v>✔Automation Flats - Tray Based Option</v>
      </c>
      <c r="F1165" s="7" t="str">
        <f t="shared" si="367"/>
        <v>✔Carrier Route Flats</v>
      </c>
      <c r="H1165" s="22" t="s">
        <v>341</v>
      </c>
    </row>
    <row r="1166" spans="3:10" ht="15" x14ac:dyDescent="0.3">
      <c r="C1166" s="1"/>
      <c r="D1166" s="7" t="str">
        <f t="shared" si="365"/>
        <v>✔ECR Flats</v>
      </c>
      <c r="E1166" s="7" t="str">
        <f t="shared" si="366"/>
        <v>✔Automation Letters</v>
      </c>
      <c r="F1166" s="7" t="str">
        <f t="shared" si="367"/>
        <v>✔Carrier Route Letters</v>
      </c>
      <c r="H1166" s="22" t="s">
        <v>27</v>
      </c>
    </row>
    <row r="1167" spans="3:10" ht="15" x14ac:dyDescent="0.3">
      <c r="C1167" s="1"/>
      <c r="D1167" s="7" t="str">
        <f t="shared" si="365"/>
        <v>✔ECR Letters &lt;= 3.0 Ounces</v>
      </c>
      <c r="E1167" s="7" t="str">
        <f t="shared" si="366"/>
        <v>✔Automation Letters - Trays on Pallets</v>
      </c>
      <c r="F1167" s="7" t="str">
        <f t="shared" si="367"/>
        <v>✔Machinable Flat Bundles on Pallets</v>
      </c>
      <c r="H1167" s="22" t="s">
        <v>28</v>
      </c>
    </row>
    <row r="1168" spans="3:10" ht="15" x14ac:dyDescent="0.3">
      <c r="C1168" s="1"/>
      <c r="D1168" s="7" t="str">
        <f t="shared" si="365"/>
        <v>✔ECR Letters &gt; 3.0 Ounces</v>
      </c>
      <c r="E1168" s="7" t="str">
        <f t="shared" si="366"/>
        <v>✔Co-Trayed Flats</v>
      </c>
      <c r="F1168" s="7" t="str">
        <f t="shared" si="367"/>
        <v>✔Machinable Flats Co-Sacked Preparation</v>
      </c>
      <c r="H1168" s="22" t="s">
        <v>29</v>
      </c>
    </row>
    <row r="1169" spans="3:23" ht="15" x14ac:dyDescent="0.3">
      <c r="C1169" s="1"/>
      <c r="D1169" s="7" t="str">
        <f t="shared" si="365"/>
        <v>✔Flat Bundles on Pallets</v>
      </c>
      <c r="E1169" s="7" t="str">
        <f t="shared" si="366"/>
        <v>✔Machinable Letter Trays on Pallets</v>
      </c>
      <c r="F1169" s="7" t="str">
        <f t="shared" si="367"/>
        <v>✔Merged Bundles on Pallets</v>
      </c>
      <c r="H1169" s="22" t="s">
        <v>30</v>
      </c>
    </row>
    <row r="1170" spans="3:23" ht="15" x14ac:dyDescent="0.3">
      <c r="C1170" s="1"/>
      <c r="D1170" s="7" t="str">
        <f t="shared" si="365"/>
        <v>✔Irregular Parcels</v>
      </c>
      <c r="E1170" s="7" t="str">
        <f t="shared" si="366"/>
        <v>✔Machinable Letters</v>
      </c>
      <c r="F1170" s="7" t="str">
        <f t="shared" si="367"/>
        <v>✔Merged Flats in Sacks</v>
      </c>
      <c r="H1170" s="22" t="s">
        <v>31</v>
      </c>
    </row>
    <row r="1171" spans="3:23" ht="15" x14ac:dyDescent="0.3">
      <c r="C1171" s="1"/>
      <c r="D1171" s="7" t="str">
        <f t="shared" si="365"/>
        <v>✔Machinable Letters</v>
      </c>
      <c r="E1171" s="7" t="str">
        <f t="shared" si="366"/>
        <v>✔Non-Automation Flat Trays on Pallets</v>
      </c>
      <c r="F1171" s="7" t="str">
        <f t="shared" si="367"/>
        <v>Merged Pallets-5% Threshold</v>
      </c>
      <c r="H1171" s="22" t="s">
        <v>32</v>
      </c>
    </row>
    <row r="1172" spans="3:23" ht="15" x14ac:dyDescent="0.3">
      <c r="C1172" s="1"/>
      <c r="D1172" s="7" t="str">
        <f t="shared" si="365"/>
        <v>✔Machinable Parcels</v>
      </c>
      <c r="E1172" s="7" t="str">
        <f t="shared" si="366"/>
        <v>✔Non-Automation Flats</v>
      </c>
      <c r="F1172" s="7" t="str">
        <f t="shared" si="367"/>
        <v>✔Merged Pallets-5% Threshold &amp; City State</v>
      </c>
      <c r="H1172" s="22" t="s">
        <v>33</v>
      </c>
    </row>
    <row r="1173" spans="3:23" ht="15" x14ac:dyDescent="0.3">
      <c r="C1173" s="1"/>
      <c r="D1173" s="7" t="str">
        <f t="shared" si="365"/>
        <v>✔Merged Flat Bundles in Sacks</v>
      </c>
      <c r="E1173" s="7" t="str">
        <f t="shared" si="366"/>
        <v>✔Non-Machinable Letter Trays on Pallets</v>
      </c>
      <c r="F1173" s="7" t="str">
        <f t="shared" si="367"/>
        <v>✔Non-Automation Letters</v>
      </c>
      <c r="H1173" s="22" t="s">
        <v>34</v>
      </c>
    </row>
    <row r="1174" spans="3:23" ht="15" x14ac:dyDescent="0.3">
      <c r="C1174" s="1"/>
      <c r="D1174" s="7" t="str">
        <f t="shared" si="365"/>
        <v>✔Merged Flat Bundles on Pallets</v>
      </c>
      <c r="E1174" s="7" t="str">
        <f t="shared" si="366"/>
        <v>✔Nonmachinable Letters</v>
      </c>
      <c r="F1174" s="7" t="str">
        <f t="shared" si="367"/>
        <v>✔Non-Barcoded Machinable Flats</v>
      </c>
      <c r="H1174" s="22" t="s">
        <v>35</v>
      </c>
    </row>
    <row r="1175" spans="3:23" ht="15" x14ac:dyDescent="0.3">
      <c r="C1175" s="1"/>
      <c r="D1175" s="7" t="str">
        <f t="shared" si="365"/>
        <v>Merged Pallets-5% Threshold</v>
      </c>
      <c r="E1175" s="7"/>
      <c r="F1175" s="7" t="str">
        <f t="shared" si="367"/>
        <v>✔Non-Machinable Flat Bundles on Pallets</v>
      </c>
      <c r="H1175" s="22" t="s">
        <v>138</v>
      </c>
    </row>
    <row r="1176" spans="3:23" ht="15" x14ac:dyDescent="0.3">
      <c r="C1176" s="1"/>
      <c r="D1176" s="7" t="str">
        <f t="shared" si="365"/>
        <v>✔Merged Pallets-5% Threshold &amp; City State</v>
      </c>
      <c r="E1176" s="7"/>
      <c r="F1176" s="7"/>
      <c r="H1176" s="22" t="s">
        <v>37</v>
      </c>
    </row>
    <row r="1177" spans="3:23" ht="15" x14ac:dyDescent="0.3">
      <c r="C1177" s="1"/>
      <c r="D1177" s="7" t="str">
        <f t="shared" si="365"/>
        <v>✔Non-Automation Flats</v>
      </c>
      <c r="E1177" s="7"/>
      <c r="F1177" s="7"/>
      <c r="H1177" s="22" t="s">
        <v>38</v>
      </c>
    </row>
    <row r="1178" spans="3:23" ht="15" x14ac:dyDescent="0.3">
      <c r="C1178" s="1"/>
      <c r="D1178" s="7" t="str">
        <f t="shared" si="365"/>
        <v>✔Nonmachinable Letters</v>
      </c>
      <c r="E1178" s="29"/>
      <c r="F1178" s="7"/>
      <c r="H1178" s="22" t="s">
        <v>39</v>
      </c>
    </row>
    <row r="1179" spans="3:23" ht="16.8" x14ac:dyDescent="0.3">
      <c r="C1179" s="68" t="s">
        <v>40</v>
      </c>
      <c r="D1179" s="68"/>
      <c r="E1179" s="68"/>
      <c r="F1179" s="68"/>
      <c r="H1179" s="23" t="s">
        <v>41</v>
      </c>
    </row>
    <row r="1180" spans="3:23" ht="15.6" x14ac:dyDescent="0.3">
      <c r="C1180" s="1"/>
      <c r="D1180" s="28" t="s">
        <v>42</v>
      </c>
      <c r="E1180" s="30"/>
      <c r="F1180" s="7"/>
      <c r="H1180" s="22" t="s">
        <v>43</v>
      </c>
      <c r="I1180" s="22" t="s">
        <v>42</v>
      </c>
    </row>
    <row r="1181" spans="3:23" ht="15" x14ac:dyDescent="0.3">
      <c r="C1181" s="1"/>
      <c r="D1181" s="7" t="str">
        <f>I1181</f>
        <v>✔Additional User Documentation (Any)</v>
      </c>
      <c r="E1181" s="7" t="str">
        <f t="shared" ref="E1181:F1183" si="368">J1181</f>
        <v>✔Co-Bundling</v>
      </c>
      <c r="F1181" s="7" t="str">
        <f t="shared" si="368"/>
        <v>✔Optional Endorsement Lines (OELs)</v>
      </c>
      <c r="H1181" s="22" t="s">
        <v>44</v>
      </c>
      <c r="I1181" s="23" t="s">
        <v>45</v>
      </c>
      <c r="J1181" s="23" t="s">
        <v>46</v>
      </c>
      <c r="K1181" s="23" t="s">
        <v>47</v>
      </c>
      <c r="L1181" s="23" t="s">
        <v>48</v>
      </c>
      <c r="M1181" s="23" t="s">
        <v>49</v>
      </c>
      <c r="N1181" s="23" t="s">
        <v>50</v>
      </c>
      <c r="O1181" s="23" t="s">
        <v>51</v>
      </c>
      <c r="P1181" s="23" t="s">
        <v>52</v>
      </c>
      <c r="Q1181" s="23" t="s">
        <v>53</v>
      </c>
      <c r="R1181" s="23" t="s">
        <v>54</v>
      </c>
      <c r="S1181" s="23" t="s">
        <v>55</v>
      </c>
      <c r="T1181" s="23"/>
      <c r="U1181" s="23"/>
      <c r="V1181" s="23"/>
      <c r="W1181" s="23"/>
    </row>
    <row r="1182" spans="3:23" ht="15" x14ac:dyDescent="0.3">
      <c r="C1182" s="1"/>
      <c r="D1182" s="7" t="str">
        <f t="shared" ref="D1182:E1184" si="369">I1182</f>
        <v>✔Job Setup/Parameter Report</v>
      </c>
      <c r="E1182" s="7" t="str">
        <f t="shared" si="368"/>
        <v>✔USPS Qualification Report</v>
      </c>
      <c r="F1182" s="7" t="str">
        <f t="shared" si="368"/>
        <v>✔ZAP Approval</v>
      </c>
      <c r="H1182" s="22" t="s">
        <v>56</v>
      </c>
      <c r="I1182" s="22" t="str">
        <f>L1181</f>
        <v>✔Job Setup/Parameter Report</v>
      </c>
      <c r="J1182" s="22" t="str">
        <f t="shared" ref="J1182:K1182" si="370">M1181</f>
        <v>✔USPS Qualification Report</v>
      </c>
      <c r="K1182" s="22" t="str">
        <f t="shared" si="370"/>
        <v>✔ZAP Approval</v>
      </c>
      <c r="L1182" s="22"/>
      <c r="M1182" s="22"/>
      <c r="N1182" s="22"/>
      <c r="O1182" s="22"/>
      <c r="P1182" s="22"/>
    </row>
    <row r="1183" spans="3:23" ht="15" x14ac:dyDescent="0.3">
      <c r="C1183" s="1"/>
      <c r="D1183" s="7" t="str">
        <f t="shared" si="369"/>
        <v>✔Origin 3-digit Trays/Sacks</v>
      </c>
      <c r="E1183" s="7" t="str">
        <f t="shared" si="368"/>
        <v>✔Origin SCF Sacks</v>
      </c>
      <c r="F1183" s="7" t="str">
        <f t="shared" si="368"/>
        <v>✔IM Barcoded Tray Labels</v>
      </c>
      <c r="H1183" s="22" t="s">
        <v>26</v>
      </c>
      <c r="I1183" s="22" t="str">
        <f>O1181</f>
        <v>✔Origin 3-digit Trays/Sacks</v>
      </c>
      <c r="J1183" s="22" t="str">
        <f t="shared" ref="J1183:K1183" si="371">P1181</f>
        <v>✔Origin SCF Sacks</v>
      </c>
      <c r="K1183" s="22" t="str">
        <f t="shared" si="371"/>
        <v>✔IM Barcoded Tray Labels</v>
      </c>
      <c r="L1183" s="22"/>
      <c r="M1183" s="22"/>
    </row>
    <row r="1184" spans="3:23" ht="15" x14ac:dyDescent="0.3">
      <c r="C1184" s="1"/>
      <c r="D1184" s="7" t="str">
        <f t="shared" si="369"/>
        <v>✔Origin AADC Trays</v>
      </c>
      <c r="E1184" s="7" t="str">
        <f t="shared" si="369"/>
        <v>✔FSS Preparation</v>
      </c>
      <c r="F1184" s="7"/>
      <c r="H1184" s="22" t="s">
        <v>57</v>
      </c>
      <c r="I1184" s="22" t="str">
        <f>R1181</f>
        <v>✔Origin AADC Trays</v>
      </c>
      <c r="J1184" s="22" t="str">
        <f t="shared" ref="J1184:K1184" si="372">S1181</f>
        <v>✔FSS Preparation</v>
      </c>
      <c r="K1184" s="22">
        <f t="shared" si="372"/>
        <v>0</v>
      </c>
    </row>
    <row r="1185" spans="3:23" ht="14.4" x14ac:dyDescent="0.3">
      <c r="C1185" s="1"/>
      <c r="D1185" s="9"/>
      <c r="E1185" s="9"/>
      <c r="F1185" s="9"/>
      <c r="H1185" s="22" t="s">
        <v>344</v>
      </c>
    </row>
    <row r="1186" spans="3:23" ht="15.6" x14ac:dyDescent="0.3">
      <c r="C1186" s="1"/>
      <c r="D1186" s="13" t="s">
        <v>58</v>
      </c>
      <c r="E1186" s="7"/>
      <c r="F1186" s="7"/>
      <c r="H1186" s="22" t="s">
        <v>59</v>
      </c>
      <c r="I1186" s="22" t="s">
        <v>58</v>
      </c>
    </row>
    <row r="1187" spans="3:23" ht="15" x14ac:dyDescent="0.3">
      <c r="C1187" s="1"/>
      <c r="D1187" s="7" t="str">
        <f>+I1187</f>
        <v>✔CRD Trays</v>
      </c>
      <c r="E1187" s="7" t="str">
        <f t="shared" ref="E1187:F1190" si="373">+J1187</f>
        <v>✔CR5 Trays</v>
      </c>
      <c r="F1187" s="7" t="str">
        <f t="shared" si="373"/>
        <v>✔CR3 Trays</v>
      </c>
      <c r="H1187" s="22" t="s">
        <v>32</v>
      </c>
      <c r="I1187" s="23" t="s">
        <v>60</v>
      </c>
      <c r="J1187" s="23" t="s">
        <v>61</v>
      </c>
      <c r="K1187" s="23" t="s">
        <v>62</v>
      </c>
      <c r="L1187" s="23" t="s">
        <v>63</v>
      </c>
      <c r="M1187" s="23" t="s">
        <v>64</v>
      </c>
      <c r="N1187" s="23" t="s">
        <v>65</v>
      </c>
      <c r="O1187" s="23" t="s">
        <v>66</v>
      </c>
      <c r="P1187" s="23" t="s">
        <v>67</v>
      </c>
      <c r="Q1187" s="23" t="s">
        <v>68</v>
      </c>
      <c r="R1187" s="23" t="s">
        <v>69</v>
      </c>
      <c r="S1187" s="23" t="s">
        <v>70</v>
      </c>
      <c r="T1187" s="23" t="s">
        <v>71</v>
      </c>
      <c r="U1187" s="23" t="s">
        <v>73</v>
      </c>
      <c r="V1187" s="38"/>
      <c r="W1187" s="38"/>
    </row>
    <row r="1188" spans="3:23" ht="15" x14ac:dyDescent="0.3">
      <c r="C1188" s="1"/>
      <c r="D1188" s="7" t="str">
        <f t="shared" ref="D1188:D1190" si="374">+I1188</f>
        <v>✔CRD Sacks</v>
      </c>
      <c r="E1188" s="7" t="str">
        <f t="shared" si="373"/>
        <v>✔CR5S Sacks</v>
      </c>
      <c r="F1188" s="7" t="str">
        <f t="shared" si="373"/>
        <v>✔CR5 Sacks</v>
      </c>
      <c r="H1188" s="22" t="s">
        <v>74</v>
      </c>
      <c r="I1188" s="22" t="str">
        <f>L1187</f>
        <v>✔CRD Sacks</v>
      </c>
      <c r="J1188" s="22" t="str">
        <f t="shared" ref="J1188:K1188" si="375">M1187</f>
        <v>✔CR5S Sacks</v>
      </c>
      <c r="K1188" s="22" t="str">
        <f t="shared" si="375"/>
        <v>✔CR5 Sacks</v>
      </c>
      <c r="L1188" s="22"/>
      <c r="M1188" s="22"/>
      <c r="N1188" s="22"/>
      <c r="O1188" s="22"/>
      <c r="P1188" s="22"/>
      <c r="Q1188" s="22"/>
      <c r="R1188" s="22"/>
    </row>
    <row r="1189" spans="3:23" ht="15" x14ac:dyDescent="0.3">
      <c r="C1189" s="1"/>
      <c r="D1189" s="7" t="str">
        <f t="shared" si="374"/>
        <v>✔CR3 Sacks</v>
      </c>
      <c r="E1189" s="7" t="str">
        <f t="shared" si="373"/>
        <v>✔High Density (HD) Price</v>
      </c>
      <c r="F1189" s="7" t="str">
        <f t="shared" si="373"/>
        <v>✔Saturation Price (75%Total)</v>
      </c>
      <c r="H1189" s="22" t="s">
        <v>38</v>
      </c>
      <c r="I1189" s="22" t="str">
        <f>O1187</f>
        <v>✔CR3 Sacks</v>
      </c>
      <c r="J1189" s="22" t="str">
        <f t="shared" ref="J1189:K1189" si="376">P1187</f>
        <v>✔High Density (HD) Price</v>
      </c>
      <c r="K1189" s="22" t="str">
        <f t="shared" si="376"/>
        <v>✔Saturation Price (75%Total)</v>
      </c>
      <c r="L1189" s="22"/>
      <c r="M1189" s="22"/>
      <c r="N1189" s="22"/>
      <c r="O1189" s="22"/>
    </row>
    <row r="1190" spans="3:23" ht="15" x14ac:dyDescent="0.3">
      <c r="C1190" s="1"/>
      <c r="D1190" s="7" t="str">
        <f t="shared" si="374"/>
        <v>✔Saturation Price (90%Res)</v>
      </c>
      <c r="E1190" s="7" t="str">
        <f t="shared" si="373"/>
        <v>✔eLOT Sequencing</v>
      </c>
      <c r="F1190" s="7" t="str">
        <f t="shared" si="373"/>
        <v>✔Walk Sequencing</v>
      </c>
      <c r="H1190" s="22" t="s">
        <v>75</v>
      </c>
      <c r="I1190" s="22" t="str">
        <f>R1187</f>
        <v>✔Saturation Price (90%Res)</v>
      </c>
      <c r="J1190" s="22" t="str">
        <f t="shared" ref="J1190:K1190" si="377">S1187</f>
        <v>✔eLOT Sequencing</v>
      </c>
      <c r="K1190" s="22" t="str">
        <f t="shared" si="377"/>
        <v>✔Walk Sequencing</v>
      </c>
      <c r="L1190" s="22"/>
    </row>
    <row r="1191" spans="3:23" ht="15" x14ac:dyDescent="0.3">
      <c r="C1191" s="1"/>
      <c r="D1191" s="7" t="str">
        <f>+I1191</f>
        <v>✔High Density Plus (HDP) Price</v>
      </c>
      <c r="E1191" s="7"/>
      <c r="F1191" s="7"/>
      <c r="H1191" s="22" t="s">
        <v>39</v>
      </c>
      <c r="I1191" s="22" t="str">
        <f>U1187</f>
        <v>✔High Density Plus (HDP) Price</v>
      </c>
      <c r="J1191" s="22">
        <f t="shared" ref="J1191:K1191" si="378">V1187</f>
        <v>0</v>
      </c>
      <c r="K1191" s="22">
        <f t="shared" si="378"/>
        <v>0</v>
      </c>
    </row>
    <row r="1192" spans="3:23" ht="15" x14ac:dyDescent="0.3">
      <c r="C1192" s="1"/>
      <c r="D1192" s="7"/>
      <c r="E1192" s="7"/>
      <c r="F1192" s="7"/>
      <c r="H1192" s="22" t="s">
        <v>76</v>
      </c>
    </row>
    <row r="1193" spans="3:23" ht="15.6" x14ac:dyDescent="0.3">
      <c r="C1193" s="1"/>
      <c r="D1193" s="13" t="s">
        <v>77</v>
      </c>
      <c r="E1193" s="7"/>
      <c r="F1193" s="7"/>
      <c r="H1193" s="22" t="s">
        <v>26</v>
      </c>
      <c r="I1193" s="22" t="s">
        <v>77</v>
      </c>
    </row>
    <row r="1194" spans="3:23" ht="15" x14ac:dyDescent="0.3">
      <c r="C1194" s="1"/>
      <c r="D1194" s="7" t="str">
        <f>I1194</f>
        <v>✔Optional 5-Digit Pallets</v>
      </c>
      <c r="E1194" s="7" t="str">
        <f t="shared" ref="E1194:F1194" si="379">J1194</f>
        <v>✔Optional 3-digit Pallets</v>
      </c>
      <c r="F1194" s="7" t="str">
        <f t="shared" si="379"/>
        <v>✔Non-Barcoded Pallet Placards</v>
      </c>
      <c r="H1194" s="22" t="s">
        <v>78</v>
      </c>
      <c r="I1194" s="23" t="s">
        <v>79</v>
      </c>
      <c r="J1194" s="23" t="s">
        <v>80</v>
      </c>
      <c r="K1194" s="23" t="s">
        <v>81</v>
      </c>
      <c r="L1194" s="23" t="s">
        <v>83</v>
      </c>
      <c r="M1194" s="23" t="s">
        <v>85</v>
      </c>
      <c r="N1194" s="23" t="s">
        <v>86</v>
      </c>
      <c r="O1194" s="23"/>
      <c r="P1194" s="23"/>
      <c r="Q1194" s="23"/>
      <c r="R1194" s="23"/>
      <c r="S1194" s="23"/>
      <c r="T1194" s="23"/>
      <c r="U1194" s="23"/>
      <c r="V1194" s="23"/>
      <c r="W1194" s="23"/>
    </row>
    <row r="1195" spans="3:23" ht="15" x14ac:dyDescent="0.3">
      <c r="C1195" s="1"/>
      <c r="D1195" s="7" t="str">
        <f t="shared" ref="D1195:F1195" si="380">I1195</f>
        <v>✔ASF/NDC Bundle Reallocation</v>
      </c>
      <c r="E1195" s="7" t="str">
        <f t="shared" si="380"/>
        <v>✔Intelligent Mail Container Placard</v>
      </c>
      <c r="F1195" s="7" t="str">
        <f t="shared" si="380"/>
        <v>✔CR5S/CR5 - No Minimum Volume</v>
      </c>
      <c r="H1195" s="22" t="s">
        <v>87</v>
      </c>
      <c r="I1195" s="22" t="str">
        <f>L1194</f>
        <v>✔ASF/NDC Bundle Reallocation</v>
      </c>
      <c r="J1195" s="22" t="str">
        <f t="shared" ref="J1195:K1195" si="381">M1194</f>
        <v>✔Intelligent Mail Container Placard</v>
      </c>
      <c r="K1195" s="22" t="str">
        <f t="shared" si="381"/>
        <v>✔CR5S/CR5 - No Minimum Volume</v>
      </c>
    </row>
    <row r="1196" spans="3:23" ht="15" x14ac:dyDescent="0.3">
      <c r="C1196" s="1"/>
      <c r="D1196" s="7"/>
      <c r="E1196" s="7"/>
      <c r="F1196" s="7"/>
      <c r="H1196" s="22" t="s">
        <v>88</v>
      </c>
      <c r="I1196" s="22">
        <f>O1194</f>
        <v>0</v>
      </c>
      <c r="J1196" s="22">
        <f t="shared" ref="J1196:K1196" si="382">P1194</f>
        <v>0</v>
      </c>
      <c r="K1196" s="22">
        <f t="shared" si="382"/>
        <v>0</v>
      </c>
    </row>
    <row r="1197" spans="3:23" ht="15" x14ac:dyDescent="0.3">
      <c r="C1197" s="1"/>
      <c r="D1197" s="7"/>
      <c r="E1197" s="7"/>
      <c r="F1197" s="7"/>
      <c r="H1197" s="22" t="s">
        <v>89</v>
      </c>
    </row>
    <row r="1198" spans="3:23" ht="15.6" x14ac:dyDescent="0.3">
      <c r="C1198" s="1"/>
      <c r="D1198" s="13" t="s">
        <v>90</v>
      </c>
      <c r="E1198" s="7"/>
      <c r="F1198" s="7"/>
      <c r="H1198" s="22" t="s">
        <v>342</v>
      </c>
      <c r="I1198" s="22" t="s">
        <v>90</v>
      </c>
    </row>
    <row r="1199" spans="3:23" ht="15" x14ac:dyDescent="0.3">
      <c r="C1199" s="1"/>
      <c r="D1199" s="7" t="str">
        <f>I1199</f>
        <v>✔PER - Flat Tray Preparation</v>
      </c>
      <c r="E1199" s="7" t="str">
        <f t="shared" ref="E1199:F1201" si="383">J1199</f>
        <v>✔Outside County Container Report</v>
      </c>
      <c r="F1199" s="7" t="str">
        <f t="shared" si="383"/>
        <v>✔PER - 6pc Letter Tray Minimum</v>
      </c>
      <c r="H1199" s="22" t="s">
        <v>91</v>
      </c>
      <c r="I1199" s="23" t="s">
        <v>92</v>
      </c>
      <c r="J1199" s="23" t="s">
        <v>93</v>
      </c>
      <c r="K1199" s="23" t="s">
        <v>94</v>
      </c>
      <c r="L1199" s="23" t="s">
        <v>95</v>
      </c>
      <c r="M1199" s="23" t="s">
        <v>96</v>
      </c>
      <c r="N1199" s="23" t="s">
        <v>97</v>
      </c>
      <c r="O1199" s="23" t="s">
        <v>98</v>
      </c>
      <c r="P1199" s="23" t="s">
        <v>195</v>
      </c>
      <c r="Q1199" s="23" t="s">
        <v>99</v>
      </c>
      <c r="R1199" s="23" t="s">
        <v>100</v>
      </c>
      <c r="S1199" s="23" t="s">
        <v>101</v>
      </c>
      <c r="T1199" s="23"/>
      <c r="U1199" s="23"/>
      <c r="V1199" s="23"/>
      <c r="W1199" s="23"/>
    </row>
    <row r="1200" spans="3:23" ht="15" x14ac:dyDescent="0.3">
      <c r="C1200" s="1"/>
      <c r="D1200" s="7" t="str">
        <f t="shared" ref="D1200:E1202" si="384">I1200</f>
        <v>✔PER - FIRM Bundles</v>
      </c>
      <c r="E1200" s="7" t="str">
        <f t="shared" si="383"/>
        <v>✔PER - In County Prices</v>
      </c>
      <c r="F1200" s="7" t="str">
        <f t="shared" si="383"/>
        <v>✔PER - Zone Summary Report</v>
      </c>
      <c r="H1200" s="22" t="s">
        <v>102</v>
      </c>
      <c r="I1200" s="22" t="str">
        <f>L1199</f>
        <v>✔PER - FIRM Bundles</v>
      </c>
      <c r="J1200" s="22" t="str">
        <f t="shared" ref="J1200:K1200" si="385">M1199</f>
        <v>✔PER - In County Prices</v>
      </c>
      <c r="K1200" s="22" t="str">
        <f t="shared" si="385"/>
        <v>✔PER - Zone Summary Report</v>
      </c>
    </row>
    <row r="1201" spans="3:23" ht="15" x14ac:dyDescent="0.3">
      <c r="C1201" s="1"/>
      <c r="D1201" s="7" t="str">
        <f t="shared" si="384"/>
        <v>✔PER - Ride Along Pieces</v>
      </c>
      <c r="E1201" s="7" t="str">
        <f t="shared" si="383"/>
        <v>✔PER - Additional Mailing Offices</v>
      </c>
      <c r="F1201" s="7" t="str">
        <f t="shared" si="383"/>
        <v>✔Outside County Bundle Report</v>
      </c>
      <c r="H1201" s="22" t="s">
        <v>138</v>
      </c>
      <c r="I1201" s="22" t="str">
        <f>O1199</f>
        <v>✔PER - Ride Along Pieces</v>
      </c>
      <c r="J1201" s="22" t="str">
        <f t="shared" ref="J1201:K1201" si="386">P1199</f>
        <v>✔PER - Additional Mailing Offices</v>
      </c>
      <c r="K1201" s="22" t="str">
        <f t="shared" si="386"/>
        <v>✔Outside County Bundle Report</v>
      </c>
    </row>
    <row r="1202" spans="3:23" ht="15" x14ac:dyDescent="0.3">
      <c r="C1202" s="1"/>
      <c r="D1202" s="7" t="str">
        <f t="shared" si="384"/>
        <v>✔Limited Circulation Discount</v>
      </c>
      <c r="E1202" s="7" t="str">
        <f t="shared" si="384"/>
        <v>✔24-pc Trays/Sacks</v>
      </c>
      <c r="F1202" s="7"/>
      <c r="H1202" s="22" t="s">
        <v>37</v>
      </c>
      <c r="I1202" s="22" t="str">
        <f>R1199</f>
        <v>✔Limited Circulation Discount</v>
      </c>
      <c r="J1202" s="22" t="str">
        <f>S1199</f>
        <v>✔24-pc Trays/Sacks</v>
      </c>
      <c r="K1202" s="22">
        <f>T1199</f>
        <v>0</v>
      </c>
    </row>
    <row r="1203" spans="3:23" ht="15" x14ac:dyDescent="0.3">
      <c r="C1203" s="1"/>
      <c r="D1203" s="7"/>
      <c r="E1203" s="7"/>
      <c r="F1203" s="7"/>
      <c r="H1203" s="22" t="s">
        <v>103</v>
      </c>
    </row>
    <row r="1204" spans="3:23" ht="15.6" x14ac:dyDescent="0.3">
      <c r="C1204" s="1"/>
      <c r="D1204" s="13" t="s">
        <v>104</v>
      </c>
      <c r="E1204" s="7"/>
      <c r="F1204" s="7"/>
      <c r="H1204" s="22" t="s">
        <v>105</v>
      </c>
      <c r="I1204" s="22" t="s">
        <v>104</v>
      </c>
    </row>
    <row r="1205" spans="3:23" ht="15" x14ac:dyDescent="0.3">
      <c r="C1205" s="1"/>
      <c r="D1205" s="7" t="str">
        <f>I1205</f>
        <v>✔5-digit Scheme Bundles (L007)</v>
      </c>
      <c r="E1205" s="7" t="str">
        <f t="shared" ref="E1205:F1205" si="387">J1205</f>
        <v>✔3-digit Scheme Bundles (L008)</v>
      </c>
      <c r="F1205" s="7" t="str">
        <f t="shared" si="387"/>
        <v>✔5-digit Scheme Sacks</v>
      </c>
      <c r="H1205" s="22" t="s">
        <v>106</v>
      </c>
      <c r="I1205" s="23" t="s">
        <v>107</v>
      </c>
      <c r="J1205" s="23" t="s">
        <v>108</v>
      </c>
      <c r="K1205" s="23" t="s">
        <v>109</v>
      </c>
      <c r="L1205" s="23"/>
      <c r="M1205" s="23"/>
      <c r="N1205" s="23"/>
      <c r="O1205" s="23"/>
      <c r="P1205" s="23"/>
      <c r="Q1205" s="23"/>
      <c r="R1205" s="23"/>
      <c r="S1205" s="23"/>
      <c r="T1205" s="23"/>
      <c r="U1205" s="23"/>
      <c r="V1205" s="23"/>
      <c r="W1205" s="23"/>
    </row>
    <row r="1206" spans="3:23" ht="15" x14ac:dyDescent="0.3">
      <c r="C1206" s="1"/>
      <c r="D1206" s="7"/>
      <c r="E1206" s="7"/>
      <c r="F1206" s="7"/>
      <c r="H1206" s="22" t="s">
        <v>40</v>
      </c>
    </row>
    <row r="1207" spans="3:23" ht="15.6" x14ac:dyDescent="0.3">
      <c r="C1207" s="1"/>
      <c r="D1207" s="13" t="s">
        <v>110</v>
      </c>
      <c r="E1207" s="7"/>
      <c r="F1207" s="7"/>
      <c r="H1207" s="22"/>
      <c r="I1207" s="22" t="s">
        <v>110</v>
      </c>
    </row>
    <row r="1208" spans="3:23" ht="15" x14ac:dyDescent="0.3">
      <c r="C1208" s="1"/>
      <c r="D1208" s="7" t="str">
        <f>I1208</f>
        <v>✔Reduced Overflow</v>
      </c>
      <c r="E1208" s="7" t="str">
        <f t="shared" ref="E1208:F1208" si="388">J1208</f>
        <v>✔5-digit\Scheme Trays</v>
      </c>
      <c r="F1208" s="7" t="str">
        <f t="shared" si="388"/>
        <v>✔3-digit\Scheme Trays</v>
      </c>
      <c r="H1208" s="22" t="s">
        <v>111</v>
      </c>
      <c r="I1208" s="23" t="s">
        <v>113</v>
      </c>
      <c r="J1208" s="23" t="s">
        <v>114</v>
      </c>
      <c r="K1208" s="23" t="s">
        <v>115</v>
      </c>
      <c r="L1208" s="23" t="s">
        <v>116</v>
      </c>
      <c r="M1208" s="23"/>
      <c r="N1208" s="23"/>
      <c r="O1208" s="23"/>
      <c r="P1208" s="23"/>
      <c r="Q1208" s="23"/>
      <c r="R1208" s="23"/>
      <c r="S1208" s="23"/>
      <c r="T1208" s="23"/>
      <c r="U1208" s="23"/>
      <c r="V1208" s="23"/>
      <c r="W1208" s="23"/>
    </row>
    <row r="1209" spans="3:23" ht="15" x14ac:dyDescent="0.3">
      <c r="C1209" s="1"/>
      <c r="D1209" s="7" t="str">
        <f>I1209</f>
        <v>✔AADC Trays</v>
      </c>
      <c r="E1209" s="7"/>
      <c r="F1209" s="7"/>
      <c r="H1209" s="22" t="s">
        <v>196</v>
      </c>
      <c r="I1209" s="22" t="str">
        <f>L1208</f>
        <v>✔AADC Trays</v>
      </c>
      <c r="J1209" s="22">
        <f t="shared" ref="J1209:K1209" si="389">M1208</f>
        <v>0</v>
      </c>
      <c r="K1209" s="22">
        <f t="shared" si="389"/>
        <v>0</v>
      </c>
    </row>
    <row r="1210" spans="3:23" ht="15" x14ac:dyDescent="0.3">
      <c r="C1210" s="16"/>
      <c r="D1210" s="7"/>
      <c r="E1210" s="7"/>
      <c r="F1210" s="7"/>
      <c r="H1210" s="22" t="s">
        <v>160</v>
      </c>
    </row>
    <row r="1211" spans="3:23" ht="15.6" x14ac:dyDescent="0.3">
      <c r="C1211" s="1"/>
      <c r="D1211" s="13" t="s">
        <v>119</v>
      </c>
      <c r="E1211" s="7"/>
      <c r="F1211" s="7"/>
      <c r="H1211" s="22" t="s">
        <v>120</v>
      </c>
      <c r="I1211" s="22" t="s">
        <v>119</v>
      </c>
    </row>
    <row r="1212" spans="3:23" ht="15" customHeight="1" x14ac:dyDescent="0.3">
      <c r="C1212" s="1"/>
      <c r="D1212" s="7" t="str">
        <f>I1212</f>
        <v>✔PS Form 3541</v>
      </c>
      <c r="E1212" s="7" t="str">
        <f t="shared" ref="E1212:F1214" si="390">J1212</f>
        <v>✔PS Form 3600-FCM</v>
      </c>
      <c r="F1212" s="7" t="str">
        <f t="shared" si="390"/>
        <v>✔PS Form 3600-PM</v>
      </c>
      <c r="H1212" s="36">
        <v>43585</v>
      </c>
      <c r="I1212" s="23" t="s">
        <v>121</v>
      </c>
      <c r="J1212" s="23" t="s">
        <v>123</v>
      </c>
      <c r="K1212" s="23" t="s">
        <v>124</v>
      </c>
      <c r="L1212" s="23" t="s">
        <v>125</v>
      </c>
      <c r="M1212" s="23" t="s">
        <v>127</v>
      </c>
      <c r="N1212" s="23" t="s">
        <v>130</v>
      </c>
      <c r="O1212" s="23" t="s">
        <v>131</v>
      </c>
      <c r="P1212" s="23" t="s">
        <v>132</v>
      </c>
      <c r="Q1212" s="23"/>
      <c r="R1212" s="23"/>
      <c r="S1212" s="23"/>
      <c r="T1212" s="23"/>
      <c r="U1212" s="23"/>
      <c r="V1212" s="23"/>
      <c r="W1212" s="23"/>
    </row>
    <row r="1213" spans="3:23" ht="15" customHeight="1" x14ac:dyDescent="0.3">
      <c r="C1213" s="1"/>
      <c r="D1213" s="7" t="str">
        <f t="shared" ref="D1213:D1214" si="391">I1213</f>
        <v>✔PS Form 3602-C</v>
      </c>
      <c r="E1213" s="7" t="str">
        <f t="shared" si="390"/>
        <v>✔PS Form 3602-N</v>
      </c>
      <c r="F1213" s="7" t="str">
        <f t="shared" si="390"/>
        <v>✔PS Form 3605-R</v>
      </c>
      <c r="H1213" s="22"/>
      <c r="I1213" s="22" t="str">
        <f>L1212</f>
        <v>✔PS Form 3602-C</v>
      </c>
      <c r="J1213" s="22" t="str">
        <f t="shared" ref="J1213:K1213" si="392">M1212</f>
        <v>✔PS Form 3602-N</v>
      </c>
      <c r="K1213" s="22" t="str">
        <f t="shared" si="392"/>
        <v>✔PS Form 3605-R</v>
      </c>
    </row>
    <row r="1214" spans="3:23" ht="15" x14ac:dyDescent="0.3">
      <c r="C1214" s="1"/>
      <c r="D1214" s="7" t="str">
        <f t="shared" si="391"/>
        <v>✔PS Form 8125</v>
      </c>
      <c r="E1214" s="7" t="str">
        <f t="shared" si="390"/>
        <v>✔PS Form 3602-R</v>
      </c>
      <c r="F1214" s="7"/>
      <c r="H1214" s="22"/>
      <c r="I1214" s="22" t="str">
        <f>O1212</f>
        <v>✔PS Form 8125</v>
      </c>
      <c r="J1214" s="22" t="str">
        <f t="shared" ref="J1214:K1214" si="393">P1212</f>
        <v>✔PS Form 3602-R</v>
      </c>
      <c r="K1214" s="22">
        <f t="shared" si="393"/>
        <v>0</v>
      </c>
    </row>
    <row r="1215" spans="3:23" ht="15" x14ac:dyDescent="0.3">
      <c r="C1215" s="1"/>
      <c r="D1215" s="7"/>
      <c r="E1215" s="7"/>
      <c r="F1215" s="7"/>
      <c r="H1215" s="22"/>
      <c r="I1215" s="22">
        <f>R1212</f>
        <v>0</v>
      </c>
      <c r="J1215" s="22">
        <f>S1212</f>
        <v>0</v>
      </c>
      <c r="K1215" s="22">
        <f>T1212</f>
        <v>0</v>
      </c>
    </row>
    <row r="1216" spans="3:23" ht="15" x14ac:dyDescent="0.3">
      <c r="C1216" s="26"/>
      <c r="D1216" s="27"/>
      <c r="E1216" s="27"/>
      <c r="F1216" s="27"/>
      <c r="H1216" s="22"/>
    </row>
    <row r="1217" spans="3:10" ht="15.6" x14ac:dyDescent="0.3">
      <c r="C1217" s="1"/>
      <c r="D1217" s="13" t="s">
        <v>111</v>
      </c>
      <c r="E1217" s="17" t="s">
        <v>133</v>
      </c>
      <c r="F1217" s="6" t="str">
        <f>H1210</f>
        <v>$1,001 - $5,000</v>
      </c>
      <c r="H1217" s="22"/>
    </row>
    <row r="1218" spans="3:10" ht="15" customHeight="1" x14ac:dyDescent="0.3">
      <c r="C1218" s="1"/>
      <c r="D1218" s="71" t="str">
        <f>H1209</f>
        <v>PC: 32-BIT WINDOWS</v>
      </c>
      <c r="E1218" s="71"/>
      <c r="F1218" s="71"/>
      <c r="H1218" s="22"/>
    </row>
    <row r="1219" spans="3:10" ht="15" customHeight="1" x14ac:dyDescent="0.3">
      <c r="C1219" s="1"/>
      <c r="D1219" s="71"/>
      <c r="E1219" s="71"/>
      <c r="F1219" s="71"/>
      <c r="H1219" s="22"/>
    </row>
    <row r="1220" spans="3:10" ht="15.6" x14ac:dyDescent="0.3">
      <c r="C1220" s="1"/>
      <c r="D1220" s="7" t="s">
        <v>120</v>
      </c>
      <c r="E1220" s="17" t="s">
        <v>134</v>
      </c>
      <c r="F1220" s="18">
        <f>$I$2</f>
        <v>45678</v>
      </c>
      <c r="H1220" s="22"/>
    </row>
    <row r="1221" spans="3:10" ht="15" x14ac:dyDescent="0.3">
      <c r="C1221" s="1"/>
      <c r="D1221" s="7"/>
      <c r="E1221" s="19"/>
      <c r="F1221" s="20"/>
      <c r="G1221">
        <f>1155-1080+1</f>
        <v>76</v>
      </c>
      <c r="H1221" s="22"/>
    </row>
    <row r="1222" spans="3:10" ht="14.4" x14ac:dyDescent="0.3">
      <c r="C1222" s="1"/>
      <c r="D1222" s="1"/>
      <c r="E1222" s="1"/>
      <c r="F1222" s="1"/>
      <c r="H1222" s="22"/>
    </row>
    <row r="1223" spans="3:10" ht="16.8" x14ac:dyDescent="0.3">
      <c r="C1223" s="72" t="s">
        <v>3</v>
      </c>
      <c r="D1223" s="72"/>
      <c r="E1223" s="72"/>
      <c r="F1223" s="72"/>
      <c r="H1223" s="22"/>
    </row>
    <row r="1224" spans="3:10" ht="16.8" x14ac:dyDescent="0.3">
      <c r="C1224" s="73" t="s">
        <v>4</v>
      </c>
      <c r="D1224" s="73"/>
      <c r="E1224" s="73"/>
      <c r="F1224" s="73"/>
      <c r="H1224" s="22"/>
    </row>
    <row r="1225" spans="3:10" ht="14.4" x14ac:dyDescent="0.3">
      <c r="C1225" s="1"/>
      <c r="D1225" s="9"/>
      <c r="E1225" s="9"/>
      <c r="F1225" s="9"/>
      <c r="H1225" s="22"/>
    </row>
    <row r="1226" spans="3:10" ht="15.6" x14ac:dyDescent="0.3">
      <c r="C1226" s="69" t="str">
        <f t="shared" ref="C1226:C1234" si="394">+J1226</f>
        <v>Company Name:   BCC SOFTWARE, LLC</v>
      </c>
      <c r="D1226" s="69"/>
      <c r="E1226" s="69"/>
      <c r="F1226" s="69"/>
      <c r="H1226" s="22" t="s">
        <v>5</v>
      </c>
      <c r="I1226" s="22" t="s">
        <v>193</v>
      </c>
      <c r="J1226" s="22" t="str">
        <f t="shared" ref="J1226:J1234" si="395">CONCATENATE(H1226,I1226)</f>
        <v>Company Name:   BCC SOFTWARE, LLC</v>
      </c>
    </row>
    <row r="1227" spans="3:10" ht="15.6" x14ac:dyDescent="0.3">
      <c r="C1227" s="69" t="str">
        <f t="shared" si="394"/>
        <v>Product Name:   BCC MAIL MANAGER FULL SERVICE</v>
      </c>
      <c r="D1227" s="69"/>
      <c r="E1227" s="69"/>
      <c r="F1227" s="69"/>
      <c r="H1227" s="22" t="s">
        <v>7</v>
      </c>
      <c r="I1227" s="22" t="s">
        <v>197</v>
      </c>
      <c r="J1227" s="22" t="str">
        <f t="shared" si="395"/>
        <v>Product Name:   BCC MAIL MANAGER FULL SERVICE</v>
      </c>
    </row>
    <row r="1228" spans="3:10" ht="15.6" x14ac:dyDescent="0.3">
      <c r="C1228" s="69" t="str">
        <f t="shared" si="394"/>
        <v>Product Version:   4.01</v>
      </c>
      <c r="D1228" s="69"/>
      <c r="E1228" s="69"/>
      <c r="F1228" s="69"/>
      <c r="H1228" s="22" t="s">
        <v>9</v>
      </c>
      <c r="I1228" s="37">
        <v>4.01</v>
      </c>
      <c r="J1228" s="22" t="str">
        <f t="shared" si="395"/>
        <v>Product Version:   4.01</v>
      </c>
    </row>
    <row r="1229" spans="3:10" ht="15" x14ac:dyDescent="0.3">
      <c r="C1229" s="70" t="str">
        <f>+J1229</f>
        <v xml:space="preserve">Sales Contact:   Adam Koester </v>
      </c>
      <c r="D1229" s="70"/>
      <c r="E1229" s="70"/>
      <c r="F1229" s="70"/>
      <c r="H1229" s="22" t="s">
        <v>10</v>
      </c>
      <c r="I1229" s="62" t="s">
        <v>408</v>
      </c>
      <c r="J1229" s="22" t="str">
        <f>CONCATENATE(H1229,I1229)</f>
        <v xml:space="preserve">Sales Contact:   Adam Koester </v>
      </c>
    </row>
    <row r="1230" spans="3:10" ht="15" x14ac:dyDescent="0.3">
      <c r="C1230" s="70" t="str">
        <f>+J1230</f>
        <v>Address:   1890 S Winton Rd Suite 180</v>
      </c>
      <c r="D1230" s="70"/>
      <c r="E1230" s="70"/>
      <c r="F1230" s="70"/>
      <c r="H1230" s="22" t="s">
        <v>12</v>
      </c>
      <c r="I1230" s="63" t="s">
        <v>409</v>
      </c>
      <c r="J1230" s="22" t="str">
        <f>CONCATENATE(H1230,I1230)</f>
        <v>Address:   1890 S Winton Rd Suite 180</v>
      </c>
    </row>
    <row r="1231" spans="3:10" ht="15" x14ac:dyDescent="0.3">
      <c r="C1231" s="70" t="str">
        <f>+J1231</f>
        <v>City State Zip:   Rochester, NY 14618-4009</v>
      </c>
      <c r="D1231" s="70"/>
      <c r="E1231" s="70"/>
      <c r="F1231" s="70"/>
      <c r="H1231" s="22" t="s">
        <v>14</v>
      </c>
      <c r="I1231" s="63" t="s">
        <v>411</v>
      </c>
      <c r="J1231" s="22" t="str">
        <f>CONCATENATE(H1231,I1231)</f>
        <v>City State Zip:   Rochester, NY 14618-4009</v>
      </c>
    </row>
    <row r="1232" spans="3:10" ht="15" x14ac:dyDescent="0.3">
      <c r="C1232" s="70" t="str">
        <f>+J1232</f>
        <v>Phone:   (800) 337-0442</v>
      </c>
      <c r="D1232" s="70"/>
      <c r="E1232" s="70"/>
      <c r="F1232" s="70"/>
      <c r="H1232" s="22" t="s">
        <v>15</v>
      </c>
      <c r="I1232" s="63" t="s">
        <v>413</v>
      </c>
      <c r="J1232" s="22" t="str">
        <f>CONCATENATE(H1232,I1232)</f>
        <v>Phone:   (800) 337-0442</v>
      </c>
    </row>
    <row r="1233" spans="3:10" ht="15" x14ac:dyDescent="0.3">
      <c r="C1233" s="70" t="str">
        <f>+J1233</f>
        <v>Email:    akoester@bccsoftware.com</v>
      </c>
      <c r="D1233" s="70"/>
      <c r="E1233" s="70"/>
      <c r="F1233" s="70"/>
      <c r="H1233" s="22" t="s">
        <v>19</v>
      </c>
      <c r="I1233" s="63" t="s">
        <v>415</v>
      </c>
      <c r="J1233" s="22" t="str">
        <f>CONCATENATE(H1233,I1233)</f>
        <v>Email:    akoester@bccsoftware.com</v>
      </c>
    </row>
    <row r="1234" spans="3:10" ht="15" x14ac:dyDescent="0.3">
      <c r="C1234" s="70" t="str">
        <f t="shared" si="394"/>
        <v>Web:   https://bccsoftware.com</v>
      </c>
      <c r="D1234" s="70"/>
      <c r="E1234" s="70"/>
      <c r="F1234" s="70"/>
      <c r="H1234" s="22" t="s">
        <v>21</v>
      </c>
      <c r="I1234" s="22" t="s">
        <v>372</v>
      </c>
      <c r="J1234" s="22" t="str">
        <f t="shared" si="395"/>
        <v>Web:   https://bccsoftware.com</v>
      </c>
    </row>
    <row r="1235" spans="3:10" ht="14.4" x14ac:dyDescent="0.3">
      <c r="C1235" s="1"/>
      <c r="D1235" s="9"/>
      <c r="E1235" s="9"/>
      <c r="F1235" s="9"/>
      <c r="H1235" s="22"/>
    </row>
    <row r="1236" spans="3:10" ht="16.8" x14ac:dyDescent="0.3">
      <c r="C1236" s="68" t="s">
        <v>23</v>
      </c>
      <c r="D1236" s="68"/>
      <c r="E1236" s="68"/>
      <c r="F1236" s="68"/>
      <c r="H1236" s="22"/>
    </row>
    <row r="1237" spans="3:10" ht="15.6" x14ac:dyDescent="0.3">
      <c r="C1237" s="1"/>
      <c r="D1237" s="28" t="str">
        <f>H1237</f>
        <v>Standard Mail</v>
      </c>
      <c r="E1237" s="28" t="str">
        <f>H1254</f>
        <v>First-Class</v>
      </c>
      <c r="F1237" s="13" t="str">
        <f>H1267</f>
        <v>Periodical</v>
      </c>
      <c r="H1237" s="22" t="s">
        <v>24</v>
      </c>
    </row>
    <row r="1238" spans="3:10" ht="15" x14ac:dyDescent="0.3">
      <c r="C1238" s="1"/>
      <c r="D1238" s="7" t="str">
        <f>H1238</f>
        <v>✔Automation Flats</v>
      </c>
      <c r="E1238" s="7" t="str">
        <f>+H1255</f>
        <v>✔Automation Flat Trays on Pallets</v>
      </c>
      <c r="F1238" s="7" t="str">
        <f>H1268</f>
        <v>✔Automation Letters</v>
      </c>
      <c r="H1238" s="22" t="s">
        <v>25</v>
      </c>
    </row>
    <row r="1239" spans="3:10" ht="15" x14ac:dyDescent="0.3">
      <c r="C1239" s="1"/>
      <c r="D1239" s="7" t="str">
        <f t="shared" ref="D1239:D1253" si="396">H1239</f>
        <v>✔Automation Letters</v>
      </c>
      <c r="E1239" s="7" t="str">
        <f t="shared" ref="E1239:E1249" si="397">+H1256</f>
        <v>✔Automation Flats - Bundle Based Option</v>
      </c>
      <c r="F1239" s="7" t="str">
        <f t="shared" ref="F1239:F1250" si="398">H1269</f>
        <v>✔Barcoded Machinable Flats</v>
      </c>
      <c r="H1239" s="22" t="s">
        <v>26</v>
      </c>
    </row>
    <row r="1240" spans="3:10" ht="15" x14ac:dyDescent="0.3">
      <c r="C1240" s="1"/>
      <c r="D1240" s="7" t="str">
        <f t="shared" si="396"/>
        <v>✔Co-Sacked Flats</v>
      </c>
      <c r="E1240" s="7" t="str">
        <f t="shared" si="397"/>
        <v>✔Automation Flats - Tray Based Option</v>
      </c>
      <c r="F1240" s="7" t="str">
        <f t="shared" si="398"/>
        <v>✔Carrier Route Flats</v>
      </c>
      <c r="H1240" s="22" t="s">
        <v>341</v>
      </c>
    </row>
    <row r="1241" spans="3:10" ht="15" x14ac:dyDescent="0.3">
      <c r="C1241" s="1"/>
      <c r="D1241" s="7" t="str">
        <f t="shared" si="396"/>
        <v>✔ECR Flats</v>
      </c>
      <c r="E1241" s="7" t="str">
        <f t="shared" si="397"/>
        <v>✔Automation Letters</v>
      </c>
      <c r="F1241" s="7" t="str">
        <f t="shared" si="398"/>
        <v>✔Carrier Route Letters</v>
      </c>
      <c r="H1241" s="22" t="s">
        <v>27</v>
      </c>
    </row>
    <row r="1242" spans="3:10" ht="15" x14ac:dyDescent="0.3">
      <c r="C1242" s="1"/>
      <c r="D1242" s="7" t="str">
        <f t="shared" si="396"/>
        <v>✔ECR Letters &lt;= 3.0 Ounces</v>
      </c>
      <c r="E1242" s="7" t="str">
        <f t="shared" si="397"/>
        <v>✔Automation Letters - Trays on Pallets</v>
      </c>
      <c r="F1242" s="7" t="str">
        <f t="shared" si="398"/>
        <v>✔Machinable Flat Bundles on Pallets</v>
      </c>
      <c r="H1242" s="22" t="s">
        <v>28</v>
      </c>
    </row>
    <row r="1243" spans="3:10" ht="15" x14ac:dyDescent="0.3">
      <c r="C1243" s="1"/>
      <c r="D1243" s="7" t="str">
        <f t="shared" si="396"/>
        <v>✔ECR Letters &gt; 3.0 Ounces</v>
      </c>
      <c r="E1243" s="7" t="str">
        <f t="shared" si="397"/>
        <v>✔Co-Trayed Flats</v>
      </c>
      <c r="F1243" s="7" t="str">
        <f t="shared" si="398"/>
        <v>✔Machinable Flats Co-Sacked Preparation</v>
      </c>
      <c r="H1243" s="22" t="s">
        <v>29</v>
      </c>
    </row>
    <row r="1244" spans="3:10" ht="15" x14ac:dyDescent="0.3">
      <c r="C1244" s="1"/>
      <c r="D1244" s="7" t="str">
        <f t="shared" si="396"/>
        <v>✔Flat Bundles on Pallets</v>
      </c>
      <c r="E1244" s="7" t="str">
        <f t="shared" si="397"/>
        <v>✔Machinable Letter Trays on Pallets</v>
      </c>
      <c r="F1244" s="7" t="str">
        <f t="shared" si="398"/>
        <v>✔Merged Bundles on Pallets</v>
      </c>
      <c r="H1244" s="22" t="s">
        <v>30</v>
      </c>
    </row>
    <row r="1245" spans="3:10" ht="15" x14ac:dyDescent="0.3">
      <c r="C1245" s="1"/>
      <c r="D1245" s="7" t="str">
        <f t="shared" si="396"/>
        <v>✔Irregular Parcels</v>
      </c>
      <c r="E1245" s="7" t="str">
        <f t="shared" si="397"/>
        <v>✔Machinable Letters</v>
      </c>
      <c r="F1245" s="7" t="str">
        <f t="shared" si="398"/>
        <v>✔Merged Flats in Sacks</v>
      </c>
      <c r="H1245" s="22" t="s">
        <v>31</v>
      </c>
    </row>
    <row r="1246" spans="3:10" ht="15" x14ac:dyDescent="0.3">
      <c r="C1246" s="1"/>
      <c r="D1246" s="7" t="str">
        <f t="shared" si="396"/>
        <v>✔Machinable Letters</v>
      </c>
      <c r="E1246" s="7" t="str">
        <f t="shared" si="397"/>
        <v>✔Non-Automation Flat Trays on Pallets</v>
      </c>
      <c r="F1246" s="7" t="str">
        <f t="shared" si="398"/>
        <v>Merged Pallets-5% Threshold</v>
      </c>
      <c r="H1246" s="22" t="s">
        <v>32</v>
      </c>
    </row>
    <row r="1247" spans="3:10" ht="15" x14ac:dyDescent="0.3">
      <c r="C1247" s="1"/>
      <c r="D1247" s="7" t="str">
        <f t="shared" si="396"/>
        <v>✔Machinable Parcels</v>
      </c>
      <c r="E1247" s="7" t="str">
        <f t="shared" si="397"/>
        <v>✔Non-Automation Flats</v>
      </c>
      <c r="F1247" s="7" t="str">
        <f t="shared" si="398"/>
        <v>✔Merged Pallets-5% Threshold &amp; City State</v>
      </c>
      <c r="H1247" s="22" t="s">
        <v>33</v>
      </c>
    </row>
    <row r="1248" spans="3:10" ht="15" x14ac:dyDescent="0.3">
      <c r="C1248" s="1"/>
      <c r="D1248" s="7" t="str">
        <f t="shared" si="396"/>
        <v>✔Merged Flat Bundles in Sacks</v>
      </c>
      <c r="E1248" s="7" t="str">
        <f t="shared" si="397"/>
        <v>✔Non-Machinable Letter Trays on Pallets</v>
      </c>
      <c r="F1248" s="7" t="str">
        <f t="shared" si="398"/>
        <v>✔Non-Automation Letters</v>
      </c>
      <c r="H1248" s="22" t="s">
        <v>34</v>
      </c>
    </row>
    <row r="1249" spans="3:21" ht="15" x14ac:dyDescent="0.3">
      <c r="C1249" s="1"/>
      <c r="D1249" s="7" t="str">
        <f t="shared" si="396"/>
        <v>✔Merged Flat Bundles on Pallets</v>
      </c>
      <c r="E1249" s="7" t="str">
        <f t="shared" si="397"/>
        <v>✔Nonmachinable Letters</v>
      </c>
      <c r="F1249" s="7" t="str">
        <f t="shared" si="398"/>
        <v>✔Non-Barcoded Machinable Flats</v>
      </c>
      <c r="H1249" s="22" t="s">
        <v>35</v>
      </c>
    </row>
    <row r="1250" spans="3:21" ht="15" x14ac:dyDescent="0.3">
      <c r="C1250" s="1"/>
      <c r="D1250" s="7" t="str">
        <f t="shared" si="396"/>
        <v>Merged Pallets-5% Threshold</v>
      </c>
      <c r="E1250" s="7"/>
      <c r="F1250" s="7" t="str">
        <f t="shared" si="398"/>
        <v>✔Non-Machinable Flat Bundles on Pallets</v>
      </c>
      <c r="H1250" s="22" t="s">
        <v>138</v>
      </c>
    </row>
    <row r="1251" spans="3:21" ht="15" x14ac:dyDescent="0.3">
      <c r="C1251" s="1"/>
      <c r="D1251" s="7" t="str">
        <f t="shared" si="396"/>
        <v>✔Merged Pallets-5% Threshold &amp; City State</v>
      </c>
      <c r="E1251" s="7"/>
      <c r="F1251" s="7"/>
      <c r="H1251" s="22" t="s">
        <v>37</v>
      </c>
    </row>
    <row r="1252" spans="3:21" ht="15" x14ac:dyDescent="0.3">
      <c r="C1252" s="1"/>
      <c r="D1252" s="7" t="str">
        <f t="shared" si="396"/>
        <v>✔Non-Automation Flats</v>
      </c>
      <c r="E1252" s="7"/>
      <c r="F1252" s="7"/>
      <c r="H1252" s="22" t="s">
        <v>38</v>
      </c>
    </row>
    <row r="1253" spans="3:21" ht="15" x14ac:dyDescent="0.3">
      <c r="C1253" s="1"/>
      <c r="D1253" s="7" t="str">
        <f t="shared" si="396"/>
        <v>✔Nonmachinable Letters</v>
      </c>
      <c r="E1253" s="29"/>
      <c r="F1253" s="7"/>
      <c r="H1253" s="22" t="s">
        <v>39</v>
      </c>
    </row>
    <row r="1254" spans="3:21" ht="16.8" x14ac:dyDescent="0.3">
      <c r="C1254" s="68" t="s">
        <v>40</v>
      </c>
      <c r="D1254" s="68"/>
      <c r="E1254" s="68"/>
      <c r="F1254" s="68"/>
      <c r="H1254" s="23" t="s">
        <v>41</v>
      </c>
    </row>
    <row r="1255" spans="3:21" ht="15.6" x14ac:dyDescent="0.3">
      <c r="C1255" s="39"/>
      <c r="D1255" s="28" t="s">
        <v>42</v>
      </c>
      <c r="E1255" s="30"/>
      <c r="F1255" s="7"/>
      <c r="H1255" s="22" t="s">
        <v>43</v>
      </c>
      <c r="I1255" s="22" t="s">
        <v>42</v>
      </c>
    </row>
    <row r="1256" spans="3:21" ht="15" x14ac:dyDescent="0.3">
      <c r="C1256" s="1"/>
      <c r="D1256" s="7" t="str">
        <f>I1256</f>
        <v>✔Additional User Documentation (Any)</v>
      </c>
      <c r="E1256" s="7" t="str">
        <f t="shared" ref="E1256:F1259" si="399">J1256</f>
        <v>✔Co-Bundling</v>
      </c>
      <c r="F1256" s="7" t="str">
        <f t="shared" si="399"/>
        <v>✔Optional Endorsement Lines (OELs)</v>
      </c>
      <c r="H1256" s="22" t="s">
        <v>44</v>
      </c>
      <c r="I1256" s="23" t="s">
        <v>45</v>
      </c>
      <c r="J1256" s="23" t="s">
        <v>46</v>
      </c>
      <c r="K1256" s="23" t="s">
        <v>47</v>
      </c>
      <c r="L1256" s="23" t="s">
        <v>48</v>
      </c>
      <c r="M1256" s="23" t="s">
        <v>49</v>
      </c>
      <c r="N1256" s="23" t="s">
        <v>50</v>
      </c>
      <c r="O1256" s="23" t="s">
        <v>51</v>
      </c>
      <c r="P1256" s="23" t="s">
        <v>52</v>
      </c>
      <c r="Q1256" s="23" t="s">
        <v>53</v>
      </c>
      <c r="R1256" s="23" t="s">
        <v>54</v>
      </c>
      <c r="S1256" s="23" t="s">
        <v>55</v>
      </c>
      <c r="T1256" s="38"/>
      <c r="U1256" s="38"/>
    </row>
    <row r="1257" spans="3:21" ht="15" x14ac:dyDescent="0.3">
      <c r="C1257" s="1"/>
      <c r="D1257" s="7" t="str">
        <f t="shared" ref="D1257:D1259" si="400">I1257</f>
        <v>✔Job Setup/Parameter Report</v>
      </c>
      <c r="E1257" s="7" t="str">
        <f t="shared" si="399"/>
        <v>✔USPS Qualification Report</v>
      </c>
      <c r="F1257" s="7" t="str">
        <f t="shared" si="399"/>
        <v>✔ZAP Approval</v>
      </c>
      <c r="H1257" s="22" t="s">
        <v>56</v>
      </c>
      <c r="I1257" s="22" t="str">
        <f>L1256</f>
        <v>✔Job Setup/Parameter Report</v>
      </c>
      <c r="J1257" s="22" t="str">
        <f t="shared" ref="J1257:K1257" si="401">M1256</f>
        <v>✔USPS Qualification Report</v>
      </c>
      <c r="K1257" s="22" t="str">
        <f t="shared" si="401"/>
        <v>✔ZAP Approval</v>
      </c>
    </row>
    <row r="1258" spans="3:21" ht="15" x14ac:dyDescent="0.3">
      <c r="C1258" s="1"/>
      <c r="D1258" s="7" t="str">
        <f t="shared" si="400"/>
        <v>✔Origin 3-digit Trays/Sacks</v>
      </c>
      <c r="E1258" s="7" t="str">
        <f t="shared" si="399"/>
        <v>✔Origin SCF Sacks</v>
      </c>
      <c r="F1258" s="7" t="str">
        <f t="shared" si="399"/>
        <v>✔IM Barcoded Tray Labels</v>
      </c>
      <c r="H1258" s="22" t="s">
        <v>26</v>
      </c>
      <c r="I1258" s="22" t="str">
        <f>O1256</f>
        <v>✔Origin 3-digit Trays/Sacks</v>
      </c>
      <c r="J1258" s="22" t="str">
        <f t="shared" ref="J1258:K1258" si="402">P1256</f>
        <v>✔Origin SCF Sacks</v>
      </c>
      <c r="K1258" s="22" t="str">
        <f t="shared" si="402"/>
        <v>✔IM Barcoded Tray Labels</v>
      </c>
    </row>
    <row r="1259" spans="3:21" ht="15" x14ac:dyDescent="0.3">
      <c r="C1259" s="1"/>
      <c r="D1259" s="7" t="str">
        <f t="shared" si="400"/>
        <v>✔Origin AADC Trays</v>
      </c>
      <c r="E1259" s="7" t="str">
        <f t="shared" si="399"/>
        <v>✔FSS Preparation</v>
      </c>
      <c r="F1259" s="7"/>
      <c r="H1259" s="22" t="s">
        <v>57</v>
      </c>
      <c r="I1259" s="22" t="str">
        <f>R1256</f>
        <v>✔Origin AADC Trays</v>
      </c>
      <c r="J1259" s="22" t="str">
        <f t="shared" ref="J1259:K1259" si="403">S1256</f>
        <v>✔FSS Preparation</v>
      </c>
      <c r="K1259" s="22">
        <f t="shared" si="403"/>
        <v>0</v>
      </c>
    </row>
    <row r="1260" spans="3:21" ht="14.4" x14ac:dyDescent="0.3">
      <c r="C1260" s="1"/>
      <c r="D1260" s="9"/>
      <c r="E1260" s="9"/>
      <c r="F1260" s="9"/>
      <c r="H1260" s="22" t="s">
        <v>344</v>
      </c>
    </row>
    <row r="1261" spans="3:21" ht="15.6" x14ac:dyDescent="0.3">
      <c r="C1261" s="1"/>
      <c r="D1261" s="13" t="s">
        <v>58</v>
      </c>
      <c r="E1261" s="7"/>
      <c r="F1261" s="7"/>
      <c r="H1261" s="22" t="s">
        <v>59</v>
      </c>
      <c r="I1261" s="22" t="s">
        <v>58</v>
      </c>
    </row>
    <row r="1262" spans="3:21" ht="15" x14ac:dyDescent="0.3">
      <c r="C1262" s="1"/>
      <c r="D1262" s="7" t="str">
        <f>+I1262</f>
        <v>✔CRD Trays</v>
      </c>
      <c r="E1262" s="7" t="str">
        <f t="shared" ref="E1262:F1265" si="404">+J1262</f>
        <v>✔CR5 Trays</v>
      </c>
      <c r="F1262" s="7" t="str">
        <f t="shared" si="404"/>
        <v>✔CR3 Trays</v>
      </c>
      <c r="H1262" s="22" t="s">
        <v>32</v>
      </c>
      <c r="I1262" s="23" t="s">
        <v>60</v>
      </c>
      <c r="J1262" s="23" t="s">
        <v>61</v>
      </c>
      <c r="K1262" s="23" t="s">
        <v>62</v>
      </c>
      <c r="L1262" s="23" t="s">
        <v>63</v>
      </c>
      <c r="M1262" s="23" t="s">
        <v>64</v>
      </c>
      <c r="N1262" s="23" t="s">
        <v>65</v>
      </c>
      <c r="O1262" s="23" t="s">
        <v>66</v>
      </c>
      <c r="P1262" s="23" t="s">
        <v>67</v>
      </c>
      <c r="Q1262" s="23" t="s">
        <v>68</v>
      </c>
      <c r="R1262" s="23" t="s">
        <v>69</v>
      </c>
      <c r="S1262" s="23" t="s">
        <v>70</v>
      </c>
      <c r="T1262" s="23" t="s">
        <v>71</v>
      </c>
      <c r="U1262" s="23" t="s">
        <v>73</v>
      </c>
    </row>
    <row r="1263" spans="3:21" ht="15" x14ac:dyDescent="0.3">
      <c r="C1263" s="1"/>
      <c r="D1263" s="7" t="str">
        <f t="shared" ref="D1263:D1265" si="405">+I1263</f>
        <v>✔CRD Sacks</v>
      </c>
      <c r="E1263" s="7" t="str">
        <f t="shared" si="404"/>
        <v>✔CR5S Sacks</v>
      </c>
      <c r="F1263" s="7" t="str">
        <f t="shared" si="404"/>
        <v>✔CR5 Sacks</v>
      </c>
      <c r="H1263" s="22" t="s">
        <v>74</v>
      </c>
      <c r="I1263" s="22" t="str">
        <f>L1262</f>
        <v>✔CRD Sacks</v>
      </c>
      <c r="J1263" s="22" t="str">
        <f t="shared" ref="J1263:K1263" si="406">M1262</f>
        <v>✔CR5S Sacks</v>
      </c>
      <c r="K1263" s="22" t="str">
        <f t="shared" si="406"/>
        <v>✔CR5 Sacks</v>
      </c>
    </row>
    <row r="1264" spans="3:21" ht="15" x14ac:dyDescent="0.3">
      <c r="C1264" s="1"/>
      <c r="D1264" s="7" t="str">
        <f t="shared" si="405"/>
        <v>✔CR3 Sacks</v>
      </c>
      <c r="E1264" s="7" t="str">
        <f t="shared" si="404"/>
        <v>✔High Density (HD) Price</v>
      </c>
      <c r="F1264" s="7" t="str">
        <f t="shared" si="404"/>
        <v>✔Saturation Price (75%Total)</v>
      </c>
      <c r="H1264" s="22" t="s">
        <v>38</v>
      </c>
      <c r="I1264" s="22" t="str">
        <f>O1262</f>
        <v>✔CR3 Sacks</v>
      </c>
      <c r="J1264" s="22" t="str">
        <f t="shared" ref="J1264:K1264" si="407">P1262</f>
        <v>✔High Density (HD) Price</v>
      </c>
      <c r="K1264" s="22" t="str">
        <f t="shared" si="407"/>
        <v>✔Saturation Price (75%Total)</v>
      </c>
    </row>
    <row r="1265" spans="3:21" ht="15" x14ac:dyDescent="0.3">
      <c r="C1265" s="1"/>
      <c r="D1265" s="7" t="str">
        <f t="shared" si="405"/>
        <v>✔Saturation Price (90%Res)</v>
      </c>
      <c r="E1265" s="7" t="str">
        <f t="shared" si="404"/>
        <v>✔eLOT Sequencing</v>
      </c>
      <c r="F1265" s="7" t="str">
        <f t="shared" si="404"/>
        <v>✔Walk Sequencing</v>
      </c>
      <c r="H1265" s="22" t="s">
        <v>75</v>
      </c>
      <c r="I1265" s="22" t="str">
        <f>R1262</f>
        <v>✔Saturation Price (90%Res)</v>
      </c>
      <c r="J1265" s="22" t="str">
        <f t="shared" ref="J1265:K1265" si="408">S1262</f>
        <v>✔eLOT Sequencing</v>
      </c>
      <c r="K1265" s="22" t="str">
        <f t="shared" si="408"/>
        <v>✔Walk Sequencing</v>
      </c>
    </row>
    <row r="1266" spans="3:21" ht="15" x14ac:dyDescent="0.3">
      <c r="C1266" s="1"/>
      <c r="D1266" s="7" t="str">
        <f>+I1266</f>
        <v>✔High Density Plus (HDP) Price</v>
      </c>
      <c r="E1266" s="7"/>
      <c r="F1266" s="7"/>
      <c r="H1266" s="22" t="s">
        <v>39</v>
      </c>
      <c r="I1266" s="22" t="str">
        <f>U1262</f>
        <v>✔High Density Plus (HDP) Price</v>
      </c>
      <c r="J1266" s="22">
        <f t="shared" ref="J1266:K1266" si="409">V1262</f>
        <v>0</v>
      </c>
      <c r="K1266" s="22">
        <f t="shared" si="409"/>
        <v>0</v>
      </c>
    </row>
    <row r="1267" spans="3:21" ht="15" x14ac:dyDescent="0.3">
      <c r="C1267" s="1"/>
      <c r="D1267" s="7"/>
      <c r="E1267" s="7"/>
      <c r="F1267" s="7"/>
      <c r="H1267" s="22" t="s">
        <v>76</v>
      </c>
    </row>
    <row r="1268" spans="3:21" ht="15.6" x14ac:dyDescent="0.3">
      <c r="C1268" s="1"/>
      <c r="D1268" s="13" t="s">
        <v>77</v>
      </c>
      <c r="E1268" s="7"/>
      <c r="F1268" s="7"/>
      <c r="H1268" s="22" t="s">
        <v>26</v>
      </c>
      <c r="I1268" s="22" t="s">
        <v>77</v>
      </c>
    </row>
    <row r="1269" spans="3:21" ht="15" x14ac:dyDescent="0.3">
      <c r="C1269" s="1"/>
      <c r="D1269" s="7" t="str">
        <f>I1269</f>
        <v>✔Optional 5-Digit Pallets</v>
      </c>
      <c r="E1269" s="7" t="str">
        <f t="shared" ref="E1269:F1270" si="410">J1269</f>
        <v>✔Optional 3-digit Pallets</v>
      </c>
      <c r="F1269" s="7" t="str">
        <f t="shared" si="410"/>
        <v>✔Non-Barcoded Pallet Placards</v>
      </c>
      <c r="H1269" s="22" t="s">
        <v>78</v>
      </c>
      <c r="I1269" s="23" t="s">
        <v>79</v>
      </c>
      <c r="J1269" s="23" t="s">
        <v>80</v>
      </c>
      <c r="K1269" s="23" t="s">
        <v>81</v>
      </c>
      <c r="L1269" s="23" t="s">
        <v>83</v>
      </c>
      <c r="M1269" s="23" t="s">
        <v>85</v>
      </c>
      <c r="N1269" s="23" t="s">
        <v>86</v>
      </c>
      <c r="O1269" s="23"/>
      <c r="P1269" s="23"/>
      <c r="Q1269" s="23"/>
      <c r="R1269" s="23"/>
      <c r="S1269" s="23"/>
      <c r="T1269" s="23"/>
      <c r="U1269" s="23"/>
    </row>
    <row r="1270" spans="3:21" ht="15" x14ac:dyDescent="0.3">
      <c r="C1270" s="1"/>
      <c r="D1270" s="7" t="str">
        <f t="shared" ref="D1270" si="411">I1270</f>
        <v>✔ASF/NDC Bundle Reallocation</v>
      </c>
      <c r="E1270" s="7" t="str">
        <f t="shared" si="410"/>
        <v>✔Intelligent Mail Container Placard</v>
      </c>
      <c r="F1270" s="7" t="str">
        <f t="shared" si="410"/>
        <v>✔CR5S/CR5 - No Minimum Volume</v>
      </c>
      <c r="H1270" s="22" t="s">
        <v>87</v>
      </c>
      <c r="I1270" s="22" t="str">
        <f>L1269</f>
        <v>✔ASF/NDC Bundle Reallocation</v>
      </c>
      <c r="J1270" s="22" t="str">
        <f t="shared" ref="J1270:K1270" si="412">M1269</f>
        <v>✔Intelligent Mail Container Placard</v>
      </c>
      <c r="K1270" s="22" t="str">
        <f t="shared" si="412"/>
        <v>✔CR5S/CR5 - No Minimum Volume</v>
      </c>
    </row>
    <row r="1271" spans="3:21" ht="15" x14ac:dyDescent="0.3">
      <c r="C1271" s="1"/>
      <c r="D1271" s="7"/>
      <c r="E1271" s="7"/>
      <c r="F1271" s="7"/>
      <c r="H1271" s="22" t="s">
        <v>88</v>
      </c>
      <c r="I1271" s="22">
        <f>O1269</f>
        <v>0</v>
      </c>
      <c r="J1271" s="22">
        <f t="shared" ref="J1271:K1271" si="413">P1269</f>
        <v>0</v>
      </c>
      <c r="K1271" s="22">
        <f t="shared" si="413"/>
        <v>0</v>
      </c>
    </row>
    <row r="1272" spans="3:21" ht="15" x14ac:dyDescent="0.3">
      <c r="C1272" s="1"/>
      <c r="D1272" s="7"/>
      <c r="E1272" s="7"/>
      <c r="F1272" s="7"/>
      <c r="H1272" s="22" t="s">
        <v>89</v>
      </c>
    </row>
    <row r="1273" spans="3:21" ht="15.6" x14ac:dyDescent="0.3">
      <c r="C1273" s="1"/>
      <c r="D1273" s="13" t="s">
        <v>90</v>
      </c>
      <c r="E1273" s="7"/>
      <c r="F1273" s="7"/>
      <c r="H1273" s="22" t="s">
        <v>342</v>
      </c>
      <c r="I1273" s="22" t="s">
        <v>90</v>
      </c>
    </row>
    <row r="1274" spans="3:21" ht="15" x14ac:dyDescent="0.3">
      <c r="C1274" s="1"/>
      <c r="D1274" s="7" t="str">
        <f>I1274</f>
        <v>✔PER - Flat Tray Preparation</v>
      </c>
      <c r="E1274" s="7" t="str">
        <f t="shared" ref="E1274:F1277" si="414">J1274</f>
        <v>✔Outside County Container Report</v>
      </c>
      <c r="F1274" s="7" t="str">
        <f t="shared" si="414"/>
        <v>✔PER - 6pc Letter Tray Minimum</v>
      </c>
      <c r="H1274" s="22" t="s">
        <v>91</v>
      </c>
      <c r="I1274" s="23" t="s">
        <v>92</v>
      </c>
      <c r="J1274" s="23" t="s">
        <v>93</v>
      </c>
      <c r="K1274" s="23" t="s">
        <v>94</v>
      </c>
      <c r="L1274" s="23" t="s">
        <v>95</v>
      </c>
      <c r="M1274" s="23" t="s">
        <v>96</v>
      </c>
      <c r="N1274" s="23" t="s">
        <v>97</v>
      </c>
      <c r="O1274" s="23" t="s">
        <v>98</v>
      </c>
      <c r="P1274" s="23" t="s">
        <v>195</v>
      </c>
      <c r="Q1274" s="23" t="s">
        <v>99</v>
      </c>
      <c r="R1274" s="23" t="s">
        <v>100</v>
      </c>
      <c r="S1274" s="23" t="s">
        <v>101</v>
      </c>
      <c r="T1274" s="38"/>
      <c r="U1274" s="38"/>
    </row>
    <row r="1275" spans="3:21" ht="15" x14ac:dyDescent="0.3">
      <c r="C1275" s="1"/>
      <c r="D1275" s="7" t="str">
        <f t="shared" ref="D1275:D1277" si="415">I1275</f>
        <v>✔PER - FIRM Bundles</v>
      </c>
      <c r="E1275" s="7" t="str">
        <f t="shared" si="414"/>
        <v>✔PER - In County Prices</v>
      </c>
      <c r="F1275" s="7" t="str">
        <f t="shared" si="414"/>
        <v>✔PER - Zone Summary Report</v>
      </c>
      <c r="H1275" s="22" t="s">
        <v>102</v>
      </c>
      <c r="I1275" s="22" t="str">
        <f>L1274</f>
        <v>✔PER - FIRM Bundles</v>
      </c>
      <c r="J1275" s="22" t="str">
        <f t="shared" ref="J1275:K1275" si="416">M1274</f>
        <v>✔PER - In County Prices</v>
      </c>
      <c r="K1275" s="22" t="str">
        <f t="shared" si="416"/>
        <v>✔PER - Zone Summary Report</v>
      </c>
    </row>
    <row r="1276" spans="3:21" ht="15" x14ac:dyDescent="0.3">
      <c r="C1276" s="1"/>
      <c r="D1276" s="7" t="str">
        <f t="shared" si="415"/>
        <v>✔PER - Ride Along Pieces</v>
      </c>
      <c r="E1276" s="7" t="str">
        <f t="shared" si="414"/>
        <v>✔PER - Additional Mailing Offices</v>
      </c>
      <c r="F1276" s="7" t="str">
        <f t="shared" si="414"/>
        <v>✔Outside County Bundle Report</v>
      </c>
      <c r="H1276" s="22" t="s">
        <v>138</v>
      </c>
      <c r="I1276" s="22" t="str">
        <f>O1274</f>
        <v>✔PER - Ride Along Pieces</v>
      </c>
      <c r="J1276" s="22" t="str">
        <f t="shared" ref="J1276:K1276" si="417">P1274</f>
        <v>✔PER - Additional Mailing Offices</v>
      </c>
      <c r="K1276" s="22" t="str">
        <f t="shared" si="417"/>
        <v>✔Outside County Bundle Report</v>
      </c>
    </row>
    <row r="1277" spans="3:21" ht="15" x14ac:dyDescent="0.3">
      <c r="C1277" s="1"/>
      <c r="D1277" s="7" t="str">
        <f t="shared" si="415"/>
        <v>✔Limited Circulation Discount</v>
      </c>
      <c r="E1277" s="7" t="str">
        <f t="shared" si="414"/>
        <v>✔24-pc Trays/Sacks</v>
      </c>
      <c r="F1277" s="7"/>
      <c r="H1277" s="22" t="s">
        <v>37</v>
      </c>
      <c r="I1277" s="22" t="str">
        <f>R1274</f>
        <v>✔Limited Circulation Discount</v>
      </c>
      <c r="J1277" s="22" t="str">
        <f>S1274</f>
        <v>✔24-pc Trays/Sacks</v>
      </c>
      <c r="K1277" s="22">
        <f>T1274</f>
        <v>0</v>
      </c>
    </row>
    <row r="1278" spans="3:21" ht="15" x14ac:dyDescent="0.3">
      <c r="C1278" s="1"/>
      <c r="D1278" s="7"/>
      <c r="E1278" s="7"/>
      <c r="F1278" s="7"/>
      <c r="H1278" s="22" t="s">
        <v>103</v>
      </c>
    </row>
    <row r="1279" spans="3:21" ht="15.6" x14ac:dyDescent="0.3">
      <c r="C1279" s="1"/>
      <c r="D1279" s="13" t="s">
        <v>104</v>
      </c>
      <c r="E1279" s="7"/>
      <c r="F1279" s="7"/>
      <c r="H1279" s="22" t="s">
        <v>105</v>
      </c>
      <c r="I1279" s="22" t="s">
        <v>104</v>
      </c>
    </row>
    <row r="1280" spans="3:21" ht="15" x14ac:dyDescent="0.3">
      <c r="C1280" s="1"/>
      <c r="D1280" s="7" t="str">
        <f>I1280</f>
        <v>✔5-digit Scheme Bundles (L007)</v>
      </c>
      <c r="E1280" s="7" t="str">
        <f t="shared" ref="E1280:F1280" si="418">J1280</f>
        <v>✔3-digit Scheme Bundles (L008)</v>
      </c>
      <c r="F1280" s="7" t="str">
        <f t="shared" si="418"/>
        <v>✔5-digit Scheme Sacks</v>
      </c>
      <c r="H1280" s="22" t="s">
        <v>106</v>
      </c>
      <c r="I1280" s="23" t="s">
        <v>107</v>
      </c>
      <c r="J1280" s="23" t="s">
        <v>108</v>
      </c>
      <c r="K1280" s="23" t="s">
        <v>109</v>
      </c>
    </row>
    <row r="1281" spans="3:16" ht="15" x14ac:dyDescent="0.3">
      <c r="C1281" s="1"/>
      <c r="D1281" s="7"/>
      <c r="E1281" s="7"/>
      <c r="F1281" s="7"/>
      <c r="H1281" s="22" t="s">
        <v>40</v>
      </c>
    </row>
    <row r="1282" spans="3:16" ht="15.6" x14ac:dyDescent="0.3">
      <c r="C1282" s="1"/>
      <c r="D1282" s="13" t="s">
        <v>110</v>
      </c>
      <c r="E1282" s="7"/>
      <c r="F1282" s="7"/>
      <c r="H1282" s="22"/>
      <c r="I1282" s="22" t="s">
        <v>110</v>
      </c>
    </row>
    <row r="1283" spans="3:16" ht="15" x14ac:dyDescent="0.3">
      <c r="C1283" s="1"/>
      <c r="D1283" s="7" t="str">
        <f>I1283</f>
        <v>✔Reduced Overflow</v>
      </c>
      <c r="E1283" s="7" t="str">
        <f t="shared" ref="E1283:F1283" si="419">J1283</f>
        <v>✔5-digit\Scheme Trays</v>
      </c>
      <c r="F1283" s="7" t="str">
        <f t="shared" si="419"/>
        <v>✔3-digit\Scheme Trays</v>
      </c>
      <c r="H1283" s="22" t="s">
        <v>111</v>
      </c>
      <c r="I1283" s="23" t="s">
        <v>113</v>
      </c>
      <c r="J1283" s="23" t="s">
        <v>114</v>
      </c>
      <c r="K1283" s="23" t="s">
        <v>115</v>
      </c>
      <c r="L1283" s="23" t="s">
        <v>116</v>
      </c>
    </row>
    <row r="1284" spans="3:16" ht="15" x14ac:dyDescent="0.3">
      <c r="C1284" s="1"/>
      <c r="D1284" s="7" t="str">
        <f>I1284</f>
        <v>✔AADC Trays</v>
      </c>
      <c r="E1284" s="7"/>
      <c r="F1284" s="7"/>
      <c r="H1284" s="22" t="s">
        <v>196</v>
      </c>
      <c r="I1284" s="22" t="str">
        <f>L1283</f>
        <v>✔AADC Trays</v>
      </c>
      <c r="J1284" s="22">
        <f t="shared" ref="J1284:K1284" si="420">M1283</f>
        <v>0</v>
      </c>
      <c r="K1284" s="22">
        <f t="shared" si="420"/>
        <v>0</v>
      </c>
    </row>
    <row r="1285" spans="3:16" ht="15" x14ac:dyDescent="0.3">
      <c r="C1285" s="16"/>
      <c r="D1285" s="7"/>
      <c r="E1285" s="7"/>
      <c r="F1285" s="7"/>
      <c r="H1285" s="22" t="s">
        <v>160</v>
      </c>
    </row>
    <row r="1286" spans="3:16" ht="15.6" x14ac:dyDescent="0.3">
      <c r="C1286" s="1"/>
      <c r="D1286" s="13" t="s">
        <v>119</v>
      </c>
      <c r="E1286" s="7"/>
      <c r="F1286" s="7"/>
      <c r="H1286" s="22" t="s">
        <v>120</v>
      </c>
      <c r="I1286" s="22" t="s">
        <v>119</v>
      </c>
    </row>
    <row r="1287" spans="3:16" ht="15" x14ac:dyDescent="0.3">
      <c r="C1287" s="1"/>
      <c r="D1287" s="7" t="str">
        <f>I1287</f>
        <v>✔PS Form 3541</v>
      </c>
      <c r="E1287" s="7" t="str">
        <f t="shared" ref="E1287:F1289" si="421">J1287</f>
        <v>✔PS Form 3600-FCM</v>
      </c>
      <c r="F1287" s="7" t="str">
        <f t="shared" si="421"/>
        <v>✔PS Form 3600-PM</v>
      </c>
      <c r="H1287" s="36">
        <v>43585</v>
      </c>
      <c r="I1287" s="23" t="s">
        <v>121</v>
      </c>
      <c r="J1287" s="23" t="s">
        <v>123</v>
      </c>
      <c r="K1287" s="23" t="s">
        <v>124</v>
      </c>
      <c r="L1287" s="23" t="s">
        <v>125</v>
      </c>
      <c r="M1287" s="23" t="s">
        <v>127</v>
      </c>
      <c r="N1287" s="23" t="s">
        <v>130</v>
      </c>
      <c r="O1287" s="23" t="s">
        <v>131</v>
      </c>
      <c r="P1287" s="23" t="s">
        <v>132</v>
      </c>
    </row>
    <row r="1288" spans="3:16" ht="15" x14ac:dyDescent="0.3">
      <c r="C1288" s="1"/>
      <c r="D1288" s="7" t="str">
        <f t="shared" ref="D1288:D1289" si="422">I1288</f>
        <v>✔PS Form 3602-C</v>
      </c>
      <c r="E1288" s="7" t="str">
        <f t="shared" si="421"/>
        <v>✔PS Form 3602-N</v>
      </c>
      <c r="F1288" s="7" t="str">
        <f t="shared" si="421"/>
        <v>✔PS Form 3605-R</v>
      </c>
      <c r="H1288" s="22"/>
      <c r="I1288" s="22" t="str">
        <f>L1287</f>
        <v>✔PS Form 3602-C</v>
      </c>
      <c r="J1288" s="22" t="str">
        <f t="shared" ref="J1288:K1288" si="423">M1287</f>
        <v>✔PS Form 3602-N</v>
      </c>
      <c r="K1288" s="22" t="str">
        <f t="shared" si="423"/>
        <v>✔PS Form 3605-R</v>
      </c>
    </row>
    <row r="1289" spans="3:16" ht="15" x14ac:dyDescent="0.3">
      <c r="C1289" s="1"/>
      <c r="D1289" s="7" t="str">
        <f t="shared" si="422"/>
        <v>✔PS Form 8125</v>
      </c>
      <c r="E1289" s="7" t="str">
        <f t="shared" si="421"/>
        <v>✔PS Form 3602-R</v>
      </c>
      <c r="F1289" s="7"/>
      <c r="H1289" s="22"/>
      <c r="I1289" s="22" t="str">
        <f>O1287</f>
        <v>✔PS Form 8125</v>
      </c>
      <c r="J1289" s="22" t="str">
        <f t="shared" ref="J1289:K1289" si="424">P1287</f>
        <v>✔PS Form 3602-R</v>
      </c>
      <c r="K1289" s="22">
        <f t="shared" si="424"/>
        <v>0</v>
      </c>
    </row>
    <row r="1290" spans="3:16" ht="15" x14ac:dyDescent="0.3">
      <c r="C1290" s="1"/>
      <c r="D1290" s="7"/>
      <c r="E1290" s="7"/>
      <c r="F1290" s="7"/>
      <c r="H1290" s="22"/>
      <c r="I1290" s="22">
        <f>R1287</f>
        <v>0</v>
      </c>
      <c r="J1290" s="22">
        <f>S1287</f>
        <v>0</v>
      </c>
      <c r="K1290" s="22">
        <f>T1287</f>
        <v>0</v>
      </c>
    </row>
    <row r="1291" spans="3:16" ht="15" x14ac:dyDescent="0.3">
      <c r="C1291" s="26"/>
      <c r="D1291" s="27"/>
      <c r="E1291" s="27"/>
      <c r="F1291" s="27"/>
      <c r="H1291" s="22"/>
    </row>
    <row r="1292" spans="3:16" ht="15.6" x14ac:dyDescent="0.3">
      <c r="C1292" s="1"/>
      <c r="D1292" s="13" t="s">
        <v>111</v>
      </c>
      <c r="E1292" s="17" t="s">
        <v>133</v>
      </c>
      <c r="F1292" s="6" t="str">
        <f>H1285</f>
        <v>$1,001 - $5,000</v>
      </c>
      <c r="H1292" s="22"/>
    </row>
    <row r="1293" spans="3:16" ht="14.4" x14ac:dyDescent="0.3">
      <c r="C1293" s="1"/>
      <c r="D1293" s="71" t="str">
        <f>H1284</f>
        <v>PC: 32-BIT WINDOWS</v>
      </c>
      <c r="E1293" s="71"/>
      <c r="F1293" s="71"/>
      <c r="H1293" s="22"/>
    </row>
    <row r="1294" spans="3:16" ht="14.4" x14ac:dyDescent="0.3">
      <c r="C1294" s="1"/>
      <c r="D1294" s="71"/>
      <c r="E1294" s="71"/>
      <c r="F1294" s="71"/>
      <c r="H1294" s="22"/>
    </row>
    <row r="1295" spans="3:16" ht="15.6" x14ac:dyDescent="0.3">
      <c r="C1295" s="1"/>
      <c r="D1295" s="7" t="s">
        <v>120</v>
      </c>
      <c r="E1295" s="17" t="s">
        <v>134</v>
      </c>
      <c r="F1295" s="18">
        <f>$I$2</f>
        <v>45678</v>
      </c>
      <c r="H1295" s="22"/>
    </row>
    <row r="1296" spans="3:16" ht="15" x14ac:dyDescent="0.3">
      <c r="C1296" s="1"/>
      <c r="D1296" s="7"/>
      <c r="E1296" s="19"/>
      <c r="F1296" s="20"/>
      <c r="G1296">
        <f>1232-1157+1</f>
        <v>76</v>
      </c>
      <c r="H1296" s="22"/>
    </row>
    <row r="1297" spans="3:10" ht="14.4" x14ac:dyDescent="0.3">
      <c r="C1297" s="1"/>
      <c r="D1297" s="1"/>
      <c r="E1297" s="1"/>
      <c r="F1297" s="1"/>
      <c r="H1297" s="22"/>
    </row>
    <row r="1298" spans="3:10" ht="16.8" x14ac:dyDescent="0.3">
      <c r="C1298" s="72" t="s">
        <v>3</v>
      </c>
      <c r="D1298" s="72"/>
      <c r="E1298" s="72"/>
      <c r="F1298" s="72"/>
      <c r="H1298" s="22"/>
    </row>
    <row r="1299" spans="3:10" ht="16.8" x14ac:dyDescent="0.3">
      <c r="C1299" s="73" t="s">
        <v>4</v>
      </c>
      <c r="D1299" s="73"/>
      <c r="E1299" s="73"/>
      <c r="F1299" s="73"/>
      <c r="H1299" s="22"/>
    </row>
    <row r="1300" spans="3:10" ht="14.4" x14ac:dyDescent="0.3">
      <c r="C1300" s="1"/>
      <c r="D1300" s="9"/>
      <c r="E1300" s="9"/>
      <c r="F1300" s="9"/>
      <c r="H1300" s="22"/>
    </row>
    <row r="1301" spans="3:10" ht="15.6" x14ac:dyDescent="0.3">
      <c r="C1301" s="69" t="str">
        <f t="shared" ref="C1301:C1309" si="425">+J1301</f>
        <v>Company Name:   BCC SOFTWARE, LLC</v>
      </c>
      <c r="D1301" s="69"/>
      <c r="E1301" s="69"/>
      <c r="F1301" s="69"/>
      <c r="H1301" s="22" t="s">
        <v>5</v>
      </c>
      <c r="I1301" s="22" t="s">
        <v>193</v>
      </c>
      <c r="J1301" s="22" t="str">
        <f t="shared" ref="J1301:J1309" si="426">CONCATENATE(H1301,I1301)</f>
        <v>Company Name:   BCC SOFTWARE, LLC</v>
      </c>
    </row>
    <row r="1302" spans="3:10" ht="15.6" x14ac:dyDescent="0.3">
      <c r="C1302" s="69" t="str">
        <f t="shared" si="425"/>
        <v>Product Name:   BCC MAIL MANAGER LE</v>
      </c>
      <c r="D1302" s="69"/>
      <c r="E1302" s="69"/>
      <c r="F1302" s="69"/>
      <c r="H1302" s="22" t="s">
        <v>7</v>
      </c>
      <c r="I1302" s="22" t="s">
        <v>198</v>
      </c>
      <c r="J1302" s="22" t="str">
        <f t="shared" si="426"/>
        <v>Product Name:   BCC MAIL MANAGER LE</v>
      </c>
    </row>
    <row r="1303" spans="3:10" ht="15.6" x14ac:dyDescent="0.3">
      <c r="C1303" s="69" t="str">
        <f t="shared" si="425"/>
        <v>Product Version:   4.01</v>
      </c>
      <c r="D1303" s="69"/>
      <c r="E1303" s="69"/>
      <c r="F1303" s="69"/>
      <c r="H1303" s="22" t="s">
        <v>9</v>
      </c>
      <c r="I1303" s="37">
        <v>4.01</v>
      </c>
      <c r="J1303" s="22" t="str">
        <f t="shared" si="426"/>
        <v>Product Version:   4.01</v>
      </c>
    </row>
    <row r="1304" spans="3:10" ht="15" x14ac:dyDescent="0.3">
      <c r="C1304" s="70" t="str">
        <f>+J1304</f>
        <v xml:space="preserve">Sales Contact:   Adam Koester </v>
      </c>
      <c r="D1304" s="70"/>
      <c r="E1304" s="70"/>
      <c r="F1304" s="70"/>
      <c r="H1304" s="22" t="s">
        <v>10</v>
      </c>
      <c r="I1304" s="62" t="s">
        <v>408</v>
      </c>
      <c r="J1304" s="22" t="str">
        <f>CONCATENATE(H1304,I1304)</f>
        <v xml:space="preserve">Sales Contact:   Adam Koester </v>
      </c>
    </row>
    <row r="1305" spans="3:10" ht="15" x14ac:dyDescent="0.3">
      <c r="C1305" s="70" t="str">
        <f t="shared" si="425"/>
        <v>Address:   1890 S Winton Rd Suite 180</v>
      </c>
      <c r="D1305" s="70"/>
      <c r="E1305" s="70"/>
      <c r="F1305" s="70"/>
      <c r="H1305" s="22" t="s">
        <v>12</v>
      </c>
      <c r="I1305" s="63" t="s">
        <v>409</v>
      </c>
      <c r="J1305" s="22" t="str">
        <f>CONCATENATE(H1305,I1305)</f>
        <v>Address:   1890 S Winton Rd Suite 180</v>
      </c>
    </row>
    <row r="1306" spans="3:10" ht="15" x14ac:dyDescent="0.3">
      <c r="C1306" s="70" t="str">
        <f>+J1306</f>
        <v>City State Zip:   Rochester, NY 14618-4009</v>
      </c>
      <c r="D1306" s="70"/>
      <c r="E1306" s="70"/>
      <c r="F1306" s="70"/>
      <c r="H1306" s="22" t="s">
        <v>14</v>
      </c>
      <c r="I1306" s="63" t="s">
        <v>411</v>
      </c>
      <c r="J1306" s="22" t="str">
        <f>CONCATENATE(H1306,I1306)</f>
        <v>City State Zip:   Rochester, NY 14618-4009</v>
      </c>
    </row>
    <row r="1307" spans="3:10" ht="15" x14ac:dyDescent="0.3">
      <c r="C1307" s="70" t="str">
        <f>+J1307</f>
        <v>Phone:   (800) 337-0442</v>
      </c>
      <c r="D1307" s="70"/>
      <c r="E1307" s="70"/>
      <c r="F1307" s="70"/>
      <c r="H1307" s="22" t="s">
        <v>15</v>
      </c>
      <c r="I1307" s="63" t="s">
        <v>413</v>
      </c>
      <c r="J1307" s="22" t="str">
        <f>CONCATENATE(H1307,I1307)</f>
        <v>Phone:   (800) 337-0442</v>
      </c>
    </row>
    <row r="1308" spans="3:10" ht="15" x14ac:dyDescent="0.3">
      <c r="C1308" s="70" t="str">
        <f>+J1308</f>
        <v>Email:    akoester@bccsoftware.com</v>
      </c>
      <c r="D1308" s="70"/>
      <c r="E1308" s="70"/>
      <c r="F1308" s="70"/>
      <c r="H1308" s="22" t="s">
        <v>19</v>
      </c>
      <c r="I1308" s="63" t="s">
        <v>415</v>
      </c>
      <c r="J1308" s="22" t="str">
        <f>CONCATENATE(H1308,I1308)</f>
        <v>Email:    akoester@bccsoftware.com</v>
      </c>
    </row>
    <row r="1309" spans="3:10" ht="15" x14ac:dyDescent="0.3">
      <c r="C1309" s="70" t="str">
        <f t="shared" si="425"/>
        <v>Web:   https://bccsoftware.com</v>
      </c>
      <c r="D1309" s="70"/>
      <c r="E1309" s="70"/>
      <c r="F1309" s="70"/>
      <c r="H1309" s="22" t="s">
        <v>21</v>
      </c>
      <c r="I1309" s="22" t="s">
        <v>372</v>
      </c>
      <c r="J1309" s="22" t="str">
        <f t="shared" si="426"/>
        <v>Web:   https://bccsoftware.com</v>
      </c>
    </row>
    <row r="1310" spans="3:10" ht="14.4" x14ac:dyDescent="0.3">
      <c r="C1310" s="1"/>
      <c r="D1310" s="9"/>
      <c r="E1310" s="9"/>
      <c r="F1310" s="9"/>
      <c r="H1310" s="22"/>
    </row>
    <row r="1311" spans="3:10" ht="16.8" x14ac:dyDescent="0.3">
      <c r="C1311" s="68" t="s">
        <v>23</v>
      </c>
      <c r="D1311" s="68"/>
      <c r="E1311" s="68"/>
      <c r="F1311" s="68"/>
      <c r="H1311" s="22"/>
    </row>
    <row r="1312" spans="3:10" ht="15.6" x14ac:dyDescent="0.3">
      <c r="C1312" s="1"/>
      <c r="D1312" s="28" t="str">
        <f>H1312</f>
        <v>Standard Mail</v>
      </c>
      <c r="E1312" s="28" t="str">
        <f>H1329</f>
        <v>First-Class</v>
      </c>
      <c r="F1312" s="13" t="str">
        <f>H1342</f>
        <v>Periodical</v>
      </c>
      <c r="H1312" s="22" t="s">
        <v>24</v>
      </c>
    </row>
    <row r="1313" spans="3:8" ht="15" x14ac:dyDescent="0.3">
      <c r="C1313" s="1"/>
      <c r="D1313" s="7" t="str">
        <f>H1313</f>
        <v>✔Automation Flats</v>
      </c>
      <c r="E1313" s="7" t="str">
        <f>+H1330</f>
        <v>Automation Flat Trays on Pallets</v>
      </c>
      <c r="F1313" s="7" t="str">
        <f>H1343</f>
        <v>✔Automation Letters</v>
      </c>
      <c r="H1313" s="22" t="s">
        <v>25</v>
      </c>
    </row>
    <row r="1314" spans="3:8" ht="15" x14ac:dyDescent="0.3">
      <c r="C1314" s="1"/>
      <c r="D1314" s="7" t="str">
        <f t="shared" ref="D1314:D1328" si="427">H1314</f>
        <v>✔Automation Letters</v>
      </c>
      <c r="E1314" s="7" t="str">
        <f t="shared" ref="E1314:E1324" si="428">+H1331</f>
        <v>✔Automation Flats - Bundle Based Option</v>
      </c>
      <c r="F1314" s="7" t="str">
        <f t="shared" ref="F1314:F1325" si="429">H1344</f>
        <v>✔Barcoded Machinable Flats</v>
      </c>
      <c r="H1314" s="22" t="s">
        <v>26</v>
      </c>
    </row>
    <row r="1315" spans="3:8" ht="15" x14ac:dyDescent="0.3">
      <c r="C1315" s="1"/>
      <c r="D1315" s="7" t="str">
        <f t="shared" si="427"/>
        <v>✔Co-Sacked Flats</v>
      </c>
      <c r="E1315" s="7" t="str">
        <f t="shared" si="428"/>
        <v>✔Automation Flats - Tray Based Option</v>
      </c>
      <c r="F1315" s="7" t="str">
        <f t="shared" si="429"/>
        <v>✔Carrier Route Flats</v>
      </c>
      <c r="H1315" s="22" t="s">
        <v>341</v>
      </c>
    </row>
    <row r="1316" spans="3:8" ht="15" x14ac:dyDescent="0.3">
      <c r="C1316" s="1"/>
      <c r="D1316" s="7" t="str">
        <f t="shared" si="427"/>
        <v>✔ECR Flats</v>
      </c>
      <c r="E1316" s="7" t="str">
        <f t="shared" si="428"/>
        <v>✔Automation Letters</v>
      </c>
      <c r="F1316" s="7" t="str">
        <f t="shared" si="429"/>
        <v>✔Carrier Route Letters</v>
      </c>
      <c r="H1316" s="22" t="s">
        <v>27</v>
      </c>
    </row>
    <row r="1317" spans="3:8" ht="15" x14ac:dyDescent="0.3">
      <c r="C1317" s="1"/>
      <c r="D1317" s="7" t="str">
        <f t="shared" si="427"/>
        <v>✔ECR Letters &lt;= 3.0 Ounces</v>
      </c>
      <c r="E1317" s="7" t="str">
        <f t="shared" si="428"/>
        <v>Automation Letters - Trays on Pallets</v>
      </c>
      <c r="F1317" s="7" t="str">
        <f t="shared" si="429"/>
        <v>Machinable Flat Bundles on Pallets</v>
      </c>
      <c r="H1317" s="22" t="s">
        <v>28</v>
      </c>
    </row>
    <row r="1318" spans="3:8" ht="15" x14ac:dyDescent="0.3">
      <c r="C1318" s="1"/>
      <c r="D1318" s="7" t="str">
        <f t="shared" si="427"/>
        <v>✔ECR Letters &gt; 3.0 Ounces</v>
      </c>
      <c r="E1318" s="7" t="str">
        <f t="shared" si="428"/>
        <v>✔Co-Trayed Flats</v>
      </c>
      <c r="F1318" s="7" t="str">
        <f t="shared" si="429"/>
        <v>✔Machinable Flats Co-Sacked Preparation</v>
      </c>
      <c r="H1318" s="22" t="s">
        <v>29</v>
      </c>
    </row>
    <row r="1319" spans="3:8" ht="15" x14ac:dyDescent="0.3">
      <c r="C1319" s="1"/>
      <c r="D1319" s="7" t="str">
        <f t="shared" si="427"/>
        <v>Flat Bundles on Pallets</v>
      </c>
      <c r="E1319" s="7" t="str">
        <f t="shared" si="428"/>
        <v>Machinable Letter Trays on Pallets</v>
      </c>
      <c r="F1319" s="7" t="str">
        <f t="shared" si="429"/>
        <v>Merged Bundles on Pallets</v>
      </c>
      <c r="H1319" s="22" t="s">
        <v>136</v>
      </c>
    </row>
    <row r="1320" spans="3:8" ht="15" x14ac:dyDescent="0.3">
      <c r="C1320" s="1"/>
      <c r="D1320" s="7" t="str">
        <f t="shared" si="427"/>
        <v>✔Irregular Parcels</v>
      </c>
      <c r="E1320" s="7" t="str">
        <f t="shared" si="428"/>
        <v>✔Machinable Letters</v>
      </c>
      <c r="F1320" s="7" t="str">
        <f t="shared" si="429"/>
        <v>✔Merged Flats in Sacks</v>
      </c>
      <c r="H1320" s="22" t="s">
        <v>31</v>
      </c>
    </row>
    <row r="1321" spans="3:8" ht="15" x14ac:dyDescent="0.3">
      <c r="C1321" s="1"/>
      <c r="D1321" s="7" t="str">
        <f t="shared" si="427"/>
        <v>✔Machinable Letters</v>
      </c>
      <c r="E1321" s="7" t="str">
        <f t="shared" si="428"/>
        <v>Non-Automation Flat Trays on Pallets</v>
      </c>
      <c r="F1321" s="7" t="str">
        <f t="shared" si="429"/>
        <v>Merged Pallets-5% Threshold</v>
      </c>
      <c r="H1321" s="22" t="s">
        <v>32</v>
      </c>
    </row>
    <row r="1322" spans="3:8" ht="15" x14ac:dyDescent="0.3">
      <c r="C1322" s="1"/>
      <c r="D1322" s="7" t="str">
        <f t="shared" si="427"/>
        <v>✔Machinable Parcels</v>
      </c>
      <c r="E1322" s="7" t="str">
        <f t="shared" si="428"/>
        <v>✔Non-Automation Flats</v>
      </c>
      <c r="F1322" s="7" t="str">
        <f t="shared" si="429"/>
        <v>Merged Pallets-5% Threshold &amp; City State</v>
      </c>
      <c r="H1322" s="22" t="s">
        <v>33</v>
      </c>
    </row>
    <row r="1323" spans="3:8" ht="15" x14ac:dyDescent="0.3">
      <c r="C1323" s="1"/>
      <c r="D1323" s="7" t="str">
        <f t="shared" si="427"/>
        <v>✔Merged Flat Bundles in Sacks</v>
      </c>
      <c r="E1323" s="7" t="str">
        <f t="shared" si="428"/>
        <v>Non-Machinable Letter Trays on Pallets</v>
      </c>
      <c r="F1323" s="7" t="str">
        <f t="shared" si="429"/>
        <v>✔Non-Automation Letters</v>
      </c>
      <c r="H1323" s="22" t="s">
        <v>34</v>
      </c>
    </row>
    <row r="1324" spans="3:8" ht="15" x14ac:dyDescent="0.3">
      <c r="C1324" s="1"/>
      <c r="D1324" s="7" t="str">
        <f t="shared" si="427"/>
        <v>Merged Flat Bundles on Pallets</v>
      </c>
      <c r="E1324" s="7" t="str">
        <f t="shared" si="428"/>
        <v>✔Nonmachinable Letters</v>
      </c>
      <c r="F1324" s="7" t="str">
        <f t="shared" si="429"/>
        <v>✔Non-Barcoded Machinable Flats</v>
      </c>
      <c r="H1324" s="22" t="s">
        <v>137</v>
      </c>
    </row>
    <row r="1325" spans="3:8" ht="15" x14ac:dyDescent="0.3">
      <c r="C1325" s="1"/>
      <c r="D1325" s="7" t="str">
        <f t="shared" si="427"/>
        <v>Merged Pallets-5% Threshold</v>
      </c>
      <c r="E1325" s="7"/>
      <c r="F1325" s="7" t="str">
        <f t="shared" si="429"/>
        <v>Non-Machinable Flat Bundles on Pallets</v>
      </c>
      <c r="H1325" s="22" t="s">
        <v>138</v>
      </c>
    </row>
    <row r="1326" spans="3:8" ht="15" x14ac:dyDescent="0.3">
      <c r="C1326" s="1"/>
      <c r="D1326" s="7" t="str">
        <f t="shared" si="427"/>
        <v>Merged Pallets-5% Threshold &amp; City State</v>
      </c>
      <c r="E1326" s="7"/>
      <c r="F1326" s="7"/>
      <c r="H1326" s="22" t="s">
        <v>139</v>
      </c>
    </row>
    <row r="1327" spans="3:8" ht="15" x14ac:dyDescent="0.3">
      <c r="C1327" s="1"/>
      <c r="D1327" s="7" t="str">
        <f t="shared" si="427"/>
        <v>✔Non-Automation Flats</v>
      </c>
      <c r="E1327" s="7"/>
      <c r="F1327" s="7"/>
      <c r="H1327" s="22" t="s">
        <v>38</v>
      </c>
    </row>
    <row r="1328" spans="3:8" ht="15" x14ac:dyDescent="0.3">
      <c r="C1328" s="1"/>
      <c r="D1328" s="7" t="str">
        <f t="shared" si="427"/>
        <v>✔Nonmachinable Letters</v>
      </c>
      <c r="E1328" s="29"/>
      <c r="F1328" s="7"/>
      <c r="H1328" s="22" t="s">
        <v>39</v>
      </c>
    </row>
    <row r="1329" spans="3:21" ht="16.8" x14ac:dyDescent="0.3">
      <c r="C1329" s="68" t="s">
        <v>40</v>
      </c>
      <c r="D1329" s="68"/>
      <c r="E1329" s="68"/>
      <c r="F1329" s="68"/>
      <c r="H1329" s="23" t="s">
        <v>41</v>
      </c>
    </row>
    <row r="1330" spans="3:21" ht="15.6" x14ac:dyDescent="0.3">
      <c r="C1330" s="1"/>
      <c r="D1330" s="28" t="s">
        <v>42</v>
      </c>
      <c r="E1330" s="30"/>
      <c r="F1330" s="7"/>
      <c r="H1330" s="22" t="s">
        <v>140</v>
      </c>
      <c r="I1330" s="22" t="s">
        <v>42</v>
      </c>
    </row>
    <row r="1331" spans="3:21" ht="15" x14ac:dyDescent="0.3">
      <c r="C1331" s="1"/>
      <c r="D1331" s="7" t="str">
        <f>I1331</f>
        <v>✔Additional User Documentation (Any)</v>
      </c>
      <c r="E1331" s="7" t="str">
        <f t="shared" ref="E1331:F1333" si="430">J1331</f>
        <v>✔Optional Endorsement Lines (OELs)</v>
      </c>
      <c r="F1331" s="7" t="str">
        <f t="shared" si="430"/>
        <v>✔USPS Qualification Report</v>
      </c>
      <c r="H1331" s="22" t="s">
        <v>44</v>
      </c>
      <c r="I1331" s="23" t="s">
        <v>45</v>
      </c>
      <c r="J1331" s="23" t="s">
        <v>47</v>
      </c>
      <c r="K1331" s="23" t="s">
        <v>49</v>
      </c>
      <c r="L1331" s="23" t="s">
        <v>50</v>
      </c>
      <c r="M1331" s="23" t="s">
        <v>51</v>
      </c>
      <c r="N1331" s="23" t="s">
        <v>52</v>
      </c>
      <c r="O1331" s="23" t="s">
        <v>53</v>
      </c>
      <c r="P1331" s="23" t="s">
        <v>54</v>
      </c>
      <c r="Q1331" s="23" t="s">
        <v>55</v>
      </c>
    </row>
    <row r="1332" spans="3:21" ht="15" x14ac:dyDescent="0.3">
      <c r="C1332" s="1"/>
      <c r="D1332" s="7" t="str">
        <f t="shared" ref="D1332:D1333" si="431">I1332</f>
        <v>✔ZAP Approval</v>
      </c>
      <c r="E1332" s="7" t="str">
        <f t="shared" si="430"/>
        <v>✔Origin 3-digit Trays/Sacks</v>
      </c>
      <c r="F1332" s="7" t="str">
        <f t="shared" si="430"/>
        <v>✔Origin SCF Sacks</v>
      </c>
      <c r="H1332" s="22" t="s">
        <v>56</v>
      </c>
      <c r="I1332" s="22" t="str">
        <f>L1331</f>
        <v>✔ZAP Approval</v>
      </c>
      <c r="J1332" s="22" t="str">
        <f t="shared" ref="J1332:K1332" si="432">M1331</f>
        <v>✔Origin 3-digit Trays/Sacks</v>
      </c>
      <c r="K1332" s="22" t="str">
        <f t="shared" si="432"/>
        <v>✔Origin SCF Sacks</v>
      </c>
    </row>
    <row r="1333" spans="3:21" ht="15" x14ac:dyDescent="0.3">
      <c r="C1333" s="1"/>
      <c r="D1333" s="7" t="str">
        <f t="shared" si="431"/>
        <v>✔IM Barcoded Tray Labels</v>
      </c>
      <c r="E1333" s="7" t="str">
        <f t="shared" si="430"/>
        <v>✔Origin AADC Trays</v>
      </c>
      <c r="F1333" s="7" t="str">
        <f t="shared" si="430"/>
        <v>✔FSS Preparation</v>
      </c>
      <c r="H1333" s="22" t="s">
        <v>26</v>
      </c>
      <c r="I1333" s="22" t="str">
        <f>O1331</f>
        <v>✔IM Barcoded Tray Labels</v>
      </c>
      <c r="J1333" s="22" t="str">
        <f t="shared" ref="J1333:K1333" si="433">P1331</f>
        <v>✔Origin AADC Trays</v>
      </c>
      <c r="K1333" s="22" t="str">
        <f t="shared" si="433"/>
        <v>✔FSS Preparation</v>
      </c>
    </row>
    <row r="1334" spans="3:21" ht="15" x14ac:dyDescent="0.3">
      <c r="C1334" s="1"/>
      <c r="D1334" s="7"/>
      <c r="E1334" s="7"/>
      <c r="F1334" s="7"/>
      <c r="H1334" s="22" t="s">
        <v>141</v>
      </c>
      <c r="I1334" s="22">
        <f>R1331</f>
        <v>0</v>
      </c>
      <c r="J1334" s="22">
        <f t="shared" ref="J1334:K1334" si="434">S1331</f>
        <v>0</v>
      </c>
      <c r="K1334" s="22">
        <f t="shared" si="434"/>
        <v>0</v>
      </c>
    </row>
    <row r="1335" spans="3:21" ht="14.4" x14ac:dyDescent="0.3">
      <c r="C1335" s="1"/>
      <c r="D1335" s="9"/>
      <c r="E1335" s="9"/>
      <c r="F1335" s="9"/>
      <c r="H1335" s="22" t="s">
        <v>344</v>
      </c>
    </row>
    <row r="1336" spans="3:21" ht="15.6" x14ac:dyDescent="0.3">
      <c r="C1336" s="1"/>
      <c r="D1336" s="13" t="s">
        <v>58</v>
      </c>
      <c r="E1336" s="7"/>
      <c r="F1336" s="7"/>
      <c r="H1336" s="22" t="s">
        <v>142</v>
      </c>
      <c r="I1336" s="22" t="s">
        <v>58</v>
      </c>
    </row>
    <row r="1337" spans="3:21" ht="15" x14ac:dyDescent="0.3">
      <c r="C1337" s="1"/>
      <c r="D1337" s="7" t="str">
        <f>+I1337</f>
        <v>✔CRD Trays</v>
      </c>
      <c r="E1337" s="7" t="str">
        <f t="shared" ref="E1337:F1340" si="435">+J1337</f>
        <v>✔CR5 Trays</v>
      </c>
      <c r="F1337" s="7" t="str">
        <f t="shared" si="435"/>
        <v>✔CR3 Trays</v>
      </c>
      <c r="H1337" s="22" t="s">
        <v>32</v>
      </c>
      <c r="I1337" s="23" t="s">
        <v>60</v>
      </c>
      <c r="J1337" s="23" t="s">
        <v>61</v>
      </c>
      <c r="K1337" s="23" t="s">
        <v>62</v>
      </c>
      <c r="L1337" s="23" t="s">
        <v>63</v>
      </c>
      <c r="M1337" s="23" t="s">
        <v>64</v>
      </c>
      <c r="N1337" s="23" t="s">
        <v>65</v>
      </c>
      <c r="O1337" s="23" t="s">
        <v>66</v>
      </c>
      <c r="P1337" s="23" t="s">
        <v>67</v>
      </c>
      <c r="Q1337" s="23" t="s">
        <v>68</v>
      </c>
      <c r="R1337" s="23" t="s">
        <v>69</v>
      </c>
      <c r="S1337" s="23" t="s">
        <v>70</v>
      </c>
      <c r="T1337" s="23" t="s">
        <v>71</v>
      </c>
      <c r="U1337" s="23" t="s">
        <v>73</v>
      </c>
    </row>
    <row r="1338" spans="3:21" ht="15" x14ac:dyDescent="0.3">
      <c r="C1338" s="1"/>
      <c r="D1338" s="7" t="str">
        <f t="shared" ref="D1338:D1340" si="436">+I1338</f>
        <v>✔CRD Sacks</v>
      </c>
      <c r="E1338" s="7" t="str">
        <f t="shared" si="435"/>
        <v>✔CR5S Sacks</v>
      </c>
      <c r="F1338" s="7" t="str">
        <f t="shared" si="435"/>
        <v>✔CR5 Sacks</v>
      </c>
      <c r="H1338" s="22" t="s">
        <v>143</v>
      </c>
      <c r="I1338" s="22" t="str">
        <f>L1337</f>
        <v>✔CRD Sacks</v>
      </c>
      <c r="J1338" s="22" t="str">
        <f t="shared" ref="J1338:K1338" si="437">M1337</f>
        <v>✔CR5S Sacks</v>
      </c>
      <c r="K1338" s="22" t="str">
        <f t="shared" si="437"/>
        <v>✔CR5 Sacks</v>
      </c>
    </row>
    <row r="1339" spans="3:21" ht="15" x14ac:dyDescent="0.3">
      <c r="C1339" s="1"/>
      <c r="D1339" s="7" t="str">
        <f t="shared" si="436"/>
        <v>✔CR3 Sacks</v>
      </c>
      <c r="E1339" s="7" t="str">
        <f t="shared" si="435"/>
        <v>✔High Density (HD) Price</v>
      </c>
      <c r="F1339" s="7" t="str">
        <f t="shared" si="435"/>
        <v>✔Saturation Price (75%Total)</v>
      </c>
      <c r="H1339" s="22" t="s">
        <v>38</v>
      </c>
      <c r="I1339" s="22" t="str">
        <f>O1337</f>
        <v>✔CR3 Sacks</v>
      </c>
      <c r="J1339" s="22" t="str">
        <f t="shared" ref="J1339:K1339" si="438">P1337</f>
        <v>✔High Density (HD) Price</v>
      </c>
      <c r="K1339" s="22" t="str">
        <f t="shared" si="438"/>
        <v>✔Saturation Price (75%Total)</v>
      </c>
    </row>
    <row r="1340" spans="3:21" ht="15" x14ac:dyDescent="0.3">
      <c r="C1340" s="1"/>
      <c r="D1340" s="7" t="str">
        <f t="shared" si="436"/>
        <v>✔Saturation Price (90%Res)</v>
      </c>
      <c r="E1340" s="7" t="str">
        <f t="shared" si="435"/>
        <v>✔eLOT Sequencing</v>
      </c>
      <c r="F1340" s="7" t="str">
        <f t="shared" si="435"/>
        <v>✔Walk Sequencing</v>
      </c>
      <c r="H1340" s="22" t="s">
        <v>144</v>
      </c>
      <c r="I1340" s="22" t="str">
        <f>R1337</f>
        <v>✔Saturation Price (90%Res)</v>
      </c>
      <c r="J1340" s="22" t="str">
        <f t="shared" ref="J1340:K1340" si="439">S1337</f>
        <v>✔eLOT Sequencing</v>
      </c>
      <c r="K1340" s="22" t="str">
        <f t="shared" si="439"/>
        <v>✔Walk Sequencing</v>
      </c>
    </row>
    <row r="1341" spans="3:21" ht="15" x14ac:dyDescent="0.3">
      <c r="C1341" s="1"/>
      <c r="D1341" s="7" t="str">
        <f>+I1341</f>
        <v>✔High Density Plus (HDP) Price</v>
      </c>
      <c r="E1341" s="7"/>
      <c r="F1341" s="7"/>
      <c r="H1341" s="22" t="s">
        <v>39</v>
      </c>
      <c r="I1341" s="22" t="str">
        <f>U1337</f>
        <v>✔High Density Plus (HDP) Price</v>
      </c>
      <c r="J1341" s="22">
        <f t="shared" ref="J1341:K1341" si="440">V1337</f>
        <v>0</v>
      </c>
      <c r="K1341" s="22">
        <f t="shared" si="440"/>
        <v>0</v>
      </c>
    </row>
    <row r="1342" spans="3:21" ht="15" x14ac:dyDescent="0.3">
      <c r="C1342" s="1"/>
      <c r="D1342" s="7"/>
      <c r="E1342" s="7"/>
      <c r="F1342" s="7"/>
      <c r="H1342" s="22" t="s">
        <v>76</v>
      </c>
    </row>
    <row r="1343" spans="3:21" ht="15.6" x14ac:dyDescent="0.3">
      <c r="C1343" s="1"/>
      <c r="D1343" s="13" t="s">
        <v>77</v>
      </c>
      <c r="E1343" s="7"/>
      <c r="F1343" s="7"/>
      <c r="H1343" s="22" t="s">
        <v>26</v>
      </c>
      <c r="I1343" s="22" t="s">
        <v>77</v>
      </c>
    </row>
    <row r="1344" spans="3:21" ht="15" x14ac:dyDescent="0.3">
      <c r="C1344" s="1"/>
      <c r="D1344" s="7" t="str">
        <f>I1344</f>
        <v>✔Intelligent Mail Container Placard</v>
      </c>
      <c r="E1344" s="7"/>
      <c r="F1344" s="7"/>
      <c r="H1344" s="22" t="s">
        <v>78</v>
      </c>
      <c r="I1344" s="22" t="s">
        <v>85</v>
      </c>
      <c r="J1344" s="23"/>
      <c r="K1344" s="23"/>
      <c r="L1344" s="38"/>
      <c r="M1344" s="38"/>
      <c r="N1344" s="38"/>
      <c r="O1344" s="38"/>
      <c r="P1344" s="38"/>
      <c r="Q1344" s="38"/>
      <c r="R1344" s="38"/>
      <c r="S1344" s="38"/>
      <c r="T1344" s="38"/>
      <c r="U1344" s="38"/>
    </row>
    <row r="1345" spans="3:16" ht="15" x14ac:dyDescent="0.3">
      <c r="C1345" s="1"/>
      <c r="D1345" s="7"/>
      <c r="E1345" s="7"/>
      <c r="F1345" s="7"/>
      <c r="H1345" s="22" t="s">
        <v>87</v>
      </c>
      <c r="I1345" s="22">
        <f>L1344</f>
        <v>0</v>
      </c>
      <c r="J1345" s="22">
        <f t="shared" ref="J1345:K1345" si="441">M1344</f>
        <v>0</v>
      </c>
      <c r="K1345" s="22">
        <f t="shared" si="441"/>
        <v>0</v>
      </c>
    </row>
    <row r="1346" spans="3:16" ht="15" x14ac:dyDescent="0.3">
      <c r="C1346" s="1"/>
      <c r="D1346" s="7"/>
      <c r="E1346" s="7"/>
      <c r="F1346" s="7"/>
      <c r="H1346" s="22" t="s">
        <v>88</v>
      </c>
      <c r="I1346" s="22">
        <f>O1344</f>
        <v>0</v>
      </c>
      <c r="J1346" s="22">
        <f t="shared" ref="J1346:K1346" si="442">P1344</f>
        <v>0</v>
      </c>
      <c r="K1346" s="22">
        <f t="shared" si="442"/>
        <v>0</v>
      </c>
    </row>
    <row r="1347" spans="3:16" ht="15" x14ac:dyDescent="0.3">
      <c r="C1347" s="1"/>
      <c r="D1347" s="7"/>
      <c r="E1347" s="7"/>
      <c r="F1347" s="7"/>
      <c r="H1347" s="22" t="s">
        <v>149</v>
      </c>
    </row>
    <row r="1348" spans="3:16" ht="15.6" x14ac:dyDescent="0.3">
      <c r="C1348" s="1"/>
      <c r="D1348" s="13" t="s">
        <v>90</v>
      </c>
      <c r="E1348" s="7"/>
      <c r="F1348" s="7"/>
      <c r="H1348" s="22" t="s">
        <v>342</v>
      </c>
      <c r="I1348" s="22" t="s">
        <v>90</v>
      </c>
    </row>
    <row r="1349" spans="3:16" ht="15" x14ac:dyDescent="0.3">
      <c r="C1349" s="1"/>
      <c r="D1349" s="7" t="str">
        <f>I1349</f>
        <v>✔Outside County Container Report</v>
      </c>
      <c r="E1349" s="7" t="str">
        <f t="shared" ref="E1349:F1351" si="443">J1349</f>
        <v>✔PER - 6pc Letter Tray Minimum</v>
      </c>
      <c r="F1349" s="7" t="str">
        <f t="shared" si="443"/>
        <v>✔PER - In County Prices</v>
      </c>
      <c r="H1349" s="22" t="s">
        <v>150</v>
      </c>
      <c r="I1349" s="23" t="s">
        <v>93</v>
      </c>
      <c r="J1349" s="23" t="s">
        <v>94</v>
      </c>
      <c r="K1349" s="23" t="s">
        <v>96</v>
      </c>
      <c r="L1349" s="23" t="s">
        <v>97</v>
      </c>
      <c r="M1349" s="23" t="s">
        <v>98</v>
      </c>
      <c r="N1349" s="23" t="s">
        <v>99</v>
      </c>
      <c r="O1349" s="23" t="s">
        <v>100</v>
      </c>
      <c r="P1349" s="23" t="s">
        <v>101</v>
      </c>
    </row>
    <row r="1350" spans="3:16" ht="15" x14ac:dyDescent="0.3">
      <c r="C1350" s="1"/>
      <c r="D1350" s="7" t="str">
        <f t="shared" ref="D1350:D1351" si="444">I1350</f>
        <v>✔PER - Zone Summary Report</v>
      </c>
      <c r="E1350" s="7" t="str">
        <f t="shared" si="443"/>
        <v>✔PER - Ride Along Pieces</v>
      </c>
      <c r="F1350" s="7" t="str">
        <f t="shared" si="443"/>
        <v>✔Outside County Bundle Report</v>
      </c>
      <c r="H1350" s="22" t="s">
        <v>102</v>
      </c>
      <c r="I1350" s="22" t="str">
        <f>L1349</f>
        <v>✔PER - Zone Summary Report</v>
      </c>
      <c r="J1350" s="22" t="str">
        <f t="shared" ref="J1350:K1350" si="445">M1349</f>
        <v>✔PER - Ride Along Pieces</v>
      </c>
      <c r="K1350" s="22" t="str">
        <f t="shared" si="445"/>
        <v>✔Outside County Bundle Report</v>
      </c>
    </row>
    <row r="1351" spans="3:16" ht="15" x14ac:dyDescent="0.3">
      <c r="C1351" s="1"/>
      <c r="D1351" s="7" t="str">
        <f t="shared" si="444"/>
        <v>✔Limited Circulation Discount</v>
      </c>
      <c r="E1351" s="7" t="str">
        <f t="shared" si="443"/>
        <v>✔24-pc Trays/Sacks</v>
      </c>
      <c r="F1351" s="7"/>
      <c r="H1351" s="22" t="s">
        <v>138</v>
      </c>
      <c r="I1351" s="22" t="str">
        <f>O1349</f>
        <v>✔Limited Circulation Discount</v>
      </c>
      <c r="J1351" s="22" t="str">
        <f t="shared" ref="J1351:K1351" si="446">P1349</f>
        <v>✔24-pc Trays/Sacks</v>
      </c>
      <c r="K1351" s="22">
        <f t="shared" si="446"/>
        <v>0</v>
      </c>
    </row>
    <row r="1352" spans="3:16" ht="15" x14ac:dyDescent="0.3">
      <c r="C1352" s="1"/>
      <c r="D1352" s="7"/>
      <c r="E1352" s="7"/>
      <c r="F1352" s="7"/>
      <c r="H1352" s="22" t="s">
        <v>139</v>
      </c>
      <c r="I1352" s="22">
        <f>R1349</f>
        <v>0</v>
      </c>
      <c r="J1352" s="22">
        <f>S1349</f>
        <v>0</v>
      </c>
      <c r="K1352" s="22">
        <f>T1349</f>
        <v>0</v>
      </c>
    </row>
    <row r="1353" spans="3:16" ht="15" x14ac:dyDescent="0.3">
      <c r="C1353" s="1"/>
      <c r="D1353" s="7"/>
      <c r="E1353" s="7"/>
      <c r="F1353" s="7"/>
      <c r="H1353" s="22" t="s">
        <v>103</v>
      </c>
    </row>
    <row r="1354" spans="3:16" ht="15.6" x14ac:dyDescent="0.3">
      <c r="C1354" s="1"/>
      <c r="D1354" s="13" t="s">
        <v>104</v>
      </c>
      <c r="E1354" s="7"/>
      <c r="F1354" s="7"/>
      <c r="H1354" s="22" t="s">
        <v>105</v>
      </c>
      <c r="I1354" s="22" t="s">
        <v>104</v>
      </c>
    </row>
    <row r="1355" spans="3:16" ht="15" x14ac:dyDescent="0.3">
      <c r="C1355" s="1"/>
      <c r="D1355" s="7" t="str">
        <f>I1355</f>
        <v>✔5-digit Scheme Bundles (L007)</v>
      </c>
      <c r="E1355" s="7" t="str">
        <f t="shared" ref="E1355:F1355" si="447">J1355</f>
        <v>✔3-digit Scheme Bundles (L008)</v>
      </c>
      <c r="F1355" s="7" t="str">
        <f t="shared" si="447"/>
        <v>✔5-digit Scheme Sacks</v>
      </c>
      <c r="H1355" s="22" t="s">
        <v>154</v>
      </c>
      <c r="I1355" s="23" t="s">
        <v>107</v>
      </c>
      <c r="J1355" s="23" t="s">
        <v>108</v>
      </c>
      <c r="K1355" s="23" t="s">
        <v>109</v>
      </c>
    </row>
    <row r="1356" spans="3:16" ht="15" x14ac:dyDescent="0.3">
      <c r="C1356" s="1"/>
      <c r="D1356" s="7"/>
      <c r="E1356" s="7"/>
      <c r="F1356" s="7"/>
      <c r="H1356" s="22" t="s">
        <v>40</v>
      </c>
    </row>
    <row r="1357" spans="3:16" ht="15.6" x14ac:dyDescent="0.3">
      <c r="C1357" s="1"/>
      <c r="D1357" s="13" t="s">
        <v>110</v>
      </c>
      <c r="E1357" s="7"/>
      <c r="F1357" s="7"/>
      <c r="H1357" s="22"/>
      <c r="I1357" s="22" t="s">
        <v>110</v>
      </c>
    </row>
    <row r="1358" spans="3:16" ht="15" x14ac:dyDescent="0.3">
      <c r="C1358" s="1"/>
      <c r="D1358" s="7" t="str">
        <f>I1358</f>
        <v>✔Reduced Overflow</v>
      </c>
      <c r="E1358" s="7" t="str">
        <f t="shared" ref="E1358:F1358" si="448">J1358</f>
        <v>✔5-digit\Scheme Trays</v>
      </c>
      <c r="F1358" s="7" t="str">
        <f t="shared" si="448"/>
        <v>✔3-digit\Scheme Trays</v>
      </c>
      <c r="H1358" s="22" t="s">
        <v>111</v>
      </c>
      <c r="I1358" s="23" t="s">
        <v>113</v>
      </c>
      <c r="J1358" s="23" t="s">
        <v>114</v>
      </c>
      <c r="K1358" s="23" t="s">
        <v>115</v>
      </c>
      <c r="L1358" s="23" t="s">
        <v>116</v>
      </c>
    </row>
    <row r="1359" spans="3:16" ht="15" x14ac:dyDescent="0.3">
      <c r="C1359" s="1"/>
      <c r="D1359" s="7" t="str">
        <f>I1359</f>
        <v>✔AADC Trays</v>
      </c>
      <c r="E1359" s="7"/>
      <c r="F1359" s="7"/>
      <c r="H1359" s="22" t="s">
        <v>199</v>
      </c>
      <c r="I1359" s="22" t="str">
        <f>L1358</f>
        <v>✔AADC Trays</v>
      </c>
      <c r="J1359" s="22">
        <f t="shared" ref="J1359:K1359" si="449">M1358</f>
        <v>0</v>
      </c>
      <c r="K1359" s="22">
        <f t="shared" si="449"/>
        <v>0</v>
      </c>
    </row>
    <row r="1360" spans="3:16" ht="15" x14ac:dyDescent="0.3">
      <c r="C1360" s="16"/>
      <c r="D1360" s="7"/>
      <c r="E1360" s="7"/>
      <c r="F1360" s="7"/>
      <c r="H1360" s="22" t="s">
        <v>160</v>
      </c>
    </row>
    <row r="1361" spans="3:12" ht="15.6" x14ac:dyDescent="0.3">
      <c r="C1361" s="1"/>
      <c r="D1361" s="13" t="s">
        <v>119</v>
      </c>
      <c r="E1361" s="7"/>
      <c r="F1361" s="7"/>
      <c r="H1361" s="22" t="s">
        <v>120</v>
      </c>
      <c r="I1361" s="22" t="s">
        <v>119</v>
      </c>
    </row>
    <row r="1362" spans="3:12" ht="15" x14ac:dyDescent="0.3">
      <c r="C1362" s="1"/>
      <c r="D1362" s="7" t="str">
        <f>I1362</f>
        <v>✔PS Form 3541</v>
      </c>
      <c r="E1362" s="7" t="str">
        <f t="shared" ref="E1362:F1362" si="450">J1362</f>
        <v>✔PS Form 3600-FCM</v>
      </c>
      <c r="F1362" s="7" t="str">
        <f t="shared" si="450"/>
        <v>✔PS Form 3602-N</v>
      </c>
      <c r="H1362" s="36">
        <v>43585</v>
      </c>
      <c r="I1362" s="23" t="s">
        <v>121</v>
      </c>
      <c r="J1362" s="23" t="s">
        <v>123</v>
      </c>
      <c r="K1362" s="23" t="s">
        <v>127</v>
      </c>
      <c r="L1362" s="23" t="s">
        <v>132</v>
      </c>
    </row>
    <row r="1363" spans="3:12" ht="15" x14ac:dyDescent="0.3">
      <c r="C1363" s="1"/>
      <c r="D1363" s="7" t="str">
        <f t="shared" ref="D1363" si="451">I1363</f>
        <v>✔PS Form 3602-R</v>
      </c>
      <c r="E1363" s="7"/>
      <c r="F1363" s="7"/>
      <c r="H1363" s="22"/>
      <c r="I1363" s="22" t="str">
        <f>L1362</f>
        <v>✔PS Form 3602-R</v>
      </c>
      <c r="J1363" s="22">
        <f t="shared" ref="J1363:K1363" si="452">M1362</f>
        <v>0</v>
      </c>
      <c r="K1363" s="22">
        <f t="shared" si="452"/>
        <v>0</v>
      </c>
    </row>
    <row r="1364" spans="3:12" ht="15" x14ac:dyDescent="0.3">
      <c r="C1364" s="1"/>
      <c r="D1364" s="7"/>
      <c r="E1364" s="7"/>
      <c r="F1364" s="7"/>
      <c r="H1364" s="22"/>
      <c r="I1364" s="22">
        <f>O1362</f>
        <v>0</v>
      </c>
      <c r="J1364" s="22">
        <f t="shared" ref="J1364:K1364" si="453">P1362</f>
        <v>0</v>
      </c>
      <c r="K1364" s="22">
        <f t="shared" si="453"/>
        <v>0</v>
      </c>
    </row>
    <row r="1365" spans="3:12" ht="15" x14ac:dyDescent="0.3">
      <c r="C1365" s="1"/>
      <c r="D1365" s="7"/>
      <c r="E1365" s="7"/>
      <c r="F1365" s="7"/>
      <c r="H1365" s="22"/>
      <c r="I1365" s="22">
        <f>R1362</f>
        <v>0</v>
      </c>
      <c r="J1365" s="22">
        <f>S1362</f>
        <v>0</v>
      </c>
      <c r="K1365" s="22">
        <f>T1362</f>
        <v>0</v>
      </c>
    </row>
    <row r="1366" spans="3:12" ht="15" x14ac:dyDescent="0.3">
      <c r="C1366" s="26"/>
      <c r="D1366" s="27"/>
      <c r="E1366" s="27"/>
      <c r="F1366" s="27"/>
      <c r="H1366" s="22"/>
    </row>
    <row r="1367" spans="3:12" ht="15.6" x14ac:dyDescent="0.3">
      <c r="C1367" s="1"/>
      <c r="D1367" s="13" t="s">
        <v>111</v>
      </c>
      <c r="E1367" s="17" t="s">
        <v>133</v>
      </c>
      <c r="F1367" s="6" t="str">
        <f>H1360</f>
        <v>$1,001 - $5,000</v>
      </c>
      <c r="H1367" s="22"/>
    </row>
    <row r="1368" spans="3:12" ht="14.4" x14ac:dyDescent="0.3">
      <c r="C1368" s="1"/>
      <c r="D1368" s="71" t="str">
        <f>H1359</f>
        <v>PC: ** 32-BIT WINDOWS</v>
      </c>
      <c r="E1368" s="71"/>
      <c r="F1368" s="71"/>
      <c r="H1368" s="22"/>
    </row>
    <row r="1369" spans="3:12" ht="14.4" x14ac:dyDescent="0.3">
      <c r="C1369" s="1"/>
      <c r="D1369" s="71"/>
      <c r="E1369" s="71"/>
      <c r="F1369" s="71"/>
      <c r="H1369" s="22"/>
    </row>
    <row r="1370" spans="3:12" ht="15.6" x14ac:dyDescent="0.3">
      <c r="C1370" s="1"/>
      <c r="D1370" s="7" t="s">
        <v>120</v>
      </c>
      <c r="E1370" s="17" t="s">
        <v>134</v>
      </c>
      <c r="F1370" s="18">
        <f>$I$2</f>
        <v>45678</v>
      </c>
      <c r="H1370" s="22"/>
    </row>
    <row r="1371" spans="3:12" ht="15" x14ac:dyDescent="0.3">
      <c r="C1371" s="1"/>
      <c r="D1371" s="7"/>
      <c r="E1371" s="19"/>
      <c r="F1371" s="20"/>
      <c r="G1371">
        <f>1309-1234+1</f>
        <v>76</v>
      </c>
      <c r="H1371" s="22"/>
    </row>
    <row r="1372" spans="3:12" ht="14.4" x14ac:dyDescent="0.3">
      <c r="C1372" s="1"/>
      <c r="D1372" s="1"/>
      <c r="E1372" s="1"/>
      <c r="F1372" s="1"/>
      <c r="H1372" s="22"/>
    </row>
    <row r="1373" spans="3:12" ht="16.8" x14ac:dyDescent="0.3">
      <c r="C1373" s="72" t="s">
        <v>3</v>
      </c>
      <c r="D1373" s="72"/>
      <c r="E1373" s="72"/>
      <c r="F1373" s="72"/>
      <c r="H1373" s="22"/>
    </row>
    <row r="1374" spans="3:12" ht="16.8" x14ac:dyDescent="0.3">
      <c r="C1374" s="73" t="s">
        <v>4</v>
      </c>
      <c r="D1374" s="73"/>
      <c r="E1374" s="73"/>
      <c r="F1374" s="73"/>
      <c r="H1374" s="22"/>
    </row>
    <row r="1375" spans="3:12" ht="14.4" x14ac:dyDescent="0.3">
      <c r="C1375" s="1"/>
      <c r="D1375" s="9"/>
      <c r="E1375" s="9"/>
      <c r="F1375" s="9"/>
      <c r="H1375" s="22"/>
    </row>
    <row r="1376" spans="3:12" ht="15.6" x14ac:dyDescent="0.3">
      <c r="C1376" s="69" t="str">
        <f t="shared" ref="C1376:C1384" si="454">+J1376</f>
        <v>Company Name:   BCC SOFTWARE, LLC</v>
      </c>
      <c r="D1376" s="69"/>
      <c r="E1376" s="69"/>
      <c r="F1376" s="69"/>
      <c r="H1376" s="22" t="s">
        <v>5</v>
      </c>
      <c r="I1376" s="22" t="s">
        <v>193</v>
      </c>
      <c r="J1376" s="22" t="str">
        <f t="shared" ref="J1376:J1384" si="455">CONCATENATE(H1376,I1376)</f>
        <v>Company Name:   BCC SOFTWARE, LLC</v>
      </c>
    </row>
    <row r="1377" spans="3:10" ht="15.6" x14ac:dyDescent="0.3">
      <c r="C1377" s="69" t="str">
        <f t="shared" si="454"/>
        <v>Product Name:   cQUENCER STANDARD MAIL</v>
      </c>
      <c r="D1377" s="69"/>
      <c r="E1377" s="69"/>
      <c r="F1377" s="69"/>
      <c r="H1377" s="22" t="s">
        <v>7</v>
      </c>
      <c r="I1377" s="22" t="s">
        <v>200</v>
      </c>
      <c r="J1377" s="22" t="str">
        <f t="shared" si="455"/>
        <v>Product Name:   cQUENCER STANDARD MAIL</v>
      </c>
    </row>
    <row r="1378" spans="3:10" ht="15.6" x14ac:dyDescent="0.3">
      <c r="C1378" s="69" t="str">
        <f>+J1378</f>
        <v>Product Version:   4.20</v>
      </c>
      <c r="D1378" s="69"/>
      <c r="E1378" s="69"/>
      <c r="F1378" s="69"/>
      <c r="H1378" s="61" t="s">
        <v>9</v>
      </c>
      <c r="I1378" s="60" t="s">
        <v>406</v>
      </c>
      <c r="J1378" s="22" t="str">
        <f>CONCATENATE(H1378,I1378)</f>
        <v>Product Version:   4.20</v>
      </c>
    </row>
    <row r="1379" spans="3:10" ht="15" x14ac:dyDescent="0.3">
      <c r="C1379" s="70" t="str">
        <f>+J1379</f>
        <v xml:space="preserve">Sales Contact:   Adam Koester </v>
      </c>
      <c r="D1379" s="70"/>
      <c r="E1379" s="70"/>
      <c r="F1379" s="70"/>
      <c r="H1379" s="22" t="s">
        <v>10</v>
      </c>
      <c r="I1379" s="62" t="s">
        <v>408</v>
      </c>
      <c r="J1379" s="22" t="str">
        <f>CONCATENATE(H1379,I1379)</f>
        <v xml:space="preserve">Sales Contact:   Adam Koester </v>
      </c>
    </row>
    <row r="1380" spans="3:10" ht="15" x14ac:dyDescent="0.3">
      <c r="C1380" s="70" t="str">
        <f>+J1380</f>
        <v>Address:   1890 S Winton Rd Suite 180</v>
      </c>
      <c r="D1380" s="70"/>
      <c r="E1380" s="70"/>
      <c r="F1380" s="70"/>
      <c r="H1380" s="22" t="s">
        <v>12</v>
      </c>
      <c r="I1380" s="63" t="s">
        <v>409</v>
      </c>
      <c r="J1380" s="22" t="str">
        <f>CONCATENATE(H1380,I1380)</f>
        <v>Address:   1890 S Winton Rd Suite 180</v>
      </c>
    </row>
    <row r="1381" spans="3:10" ht="15" x14ac:dyDescent="0.3">
      <c r="C1381" s="70" t="s">
        <v>412</v>
      </c>
      <c r="D1381" s="70"/>
      <c r="E1381" s="70"/>
      <c r="F1381" s="70"/>
      <c r="H1381" s="22" t="s">
        <v>14</v>
      </c>
      <c r="I1381" s="63" t="s">
        <v>411</v>
      </c>
      <c r="J1381" s="22" t="e" cm="1">
        <f t="array" ref="J1381">CONCATENATE(H1381,I1455I1455)</f>
        <v>#NAME?</v>
      </c>
    </row>
    <row r="1382" spans="3:10" ht="15" x14ac:dyDescent="0.3">
      <c r="C1382" s="70" t="str">
        <f>+J1382</f>
        <v>Phone:   (800) 337-0442</v>
      </c>
      <c r="D1382" s="70"/>
      <c r="E1382" s="70"/>
      <c r="F1382" s="70"/>
      <c r="H1382" s="22" t="s">
        <v>15</v>
      </c>
      <c r="I1382" s="63" t="s">
        <v>413</v>
      </c>
      <c r="J1382" s="22" t="str">
        <f>CONCATENATE(H1382,I1382)</f>
        <v>Phone:   (800) 337-0442</v>
      </c>
    </row>
    <row r="1383" spans="3:10" ht="15" x14ac:dyDescent="0.3">
      <c r="C1383" s="70" t="str">
        <f>+J1383</f>
        <v>Email:    akoester@bccsoftware.com</v>
      </c>
      <c r="D1383" s="70"/>
      <c r="E1383" s="70"/>
      <c r="F1383" s="70"/>
      <c r="H1383" s="22" t="s">
        <v>19</v>
      </c>
      <c r="I1383" s="63" t="s">
        <v>415</v>
      </c>
      <c r="J1383" s="22" t="str">
        <f>CONCATENATE(H1383,I1383)</f>
        <v>Email:    akoester@bccsoftware.com</v>
      </c>
    </row>
    <row r="1384" spans="3:10" ht="15" x14ac:dyDescent="0.3">
      <c r="C1384" s="70" t="str">
        <f t="shared" si="454"/>
        <v>Web:   https://bccsoftware.com</v>
      </c>
      <c r="D1384" s="70"/>
      <c r="E1384" s="70"/>
      <c r="F1384" s="70"/>
      <c r="H1384" s="22" t="s">
        <v>21</v>
      </c>
      <c r="I1384" s="22" t="s">
        <v>372</v>
      </c>
      <c r="J1384" s="22" t="str">
        <f t="shared" si="455"/>
        <v>Web:   https://bccsoftware.com</v>
      </c>
    </row>
    <row r="1385" spans="3:10" ht="14.4" x14ac:dyDescent="0.3">
      <c r="C1385" s="1"/>
      <c r="D1385" s="9"/>
      <c r="E1385" s="9"/>
      <c r="F1385" s="9"/>
      <c r="H1385" s="22"/>
    </row>
    <row r="1386" spans="3:10" ht="16.8" x14ac:dyDescent="0.3">
      <c r="C1386" s="68" t="s">
        <v>23</v>
      </c>
      <c r="D1386" s="68"/>
      <c r="E1386" s="68"/>
      <c r="F1386" s="68"/>
      <c r="H1386" s="22"/>
    </row>
    <row r="1387" spans="3:10" ht="15.6" x14ac:dyDescent="0.3">
      <c r="C1387" s="1"/>
      <c r="D1387" s="28" t="str">
        <f>H1387</f>
        <v>Standard Mail</v>
      </c>
      <c r="E1387" s="28" t="str">
        <f>H1404</f>
        <v>First-Class</v>
      </c>
      <c r="F1387" s="13" t="str">
        <f>H1417</f>
        <v>Periodical</v>
      </c>
      <c r="H1387" s="22" t="s">
        <v>24</v>
      </c>
    </row>
    <row r="1388" spans="3:10" ht="15" x14ac:dyDescent="0.3">
      <c r="C1388" s="1"/>
      <c r="D1388" s="7" t="str">
        <f>H1388</f>
        <v>Automation Flats</v>
      </c>
      <c r="E1388" s="7" t="str">
        <f>+H1405</f>
        <v>Automation Flat Trays on Pallets</v>
      </c>
      <c r="F1388" s="7" t="str">
        <f>H1418</f>
        <v>Automation Letters</v>
      </c>
      <c r="H1388" s="22" t="s">
        <v>201</v>
      </c>
    </row>
    <row r="1389" spans="3:10" ht="15" x14ac:dyDescent="0.3">
      <c r="C1389" s="1"/>
      <c r="D1389" s="7" t="str">
        <f t="shared" ref="D1389:D1403" si="456">H1389</f>
        <v>✔Automation Letters</v>
      </c>
      <c r="E1389" s="7" t="str">
        <f t="shared" ref="E1389:E1399" si="457">+H1406</f>
        <v>Automation Flats - Bundle Based Option</v>
      </c>
      <c r="F1389" s="7" t="str">
        <f t="shared" ref="F1389:F1400" si="458">H1419</f>
        <v>Barcoded Machinable Flats</v>
      </c>
      <c r="H1389" s="22" t="s">
        <v>26</v>
      </c>
    </row>
    <row r="1390" spans="3:10" ht="15" x14ac:dyDescent="0.3">
      <c r="C1390" s="1"/>
      <c r="D1390" s="7" t="str">
        <f t="shared" si="456"/>
        <v>Co-Sacked Flats</v>
      </c>
      <c r="E1390" s="7" t="str">
        <f t="shared" si="457"/>
        <v>Automation Flats - Tray Based Option</v>
      </c>
      <c r="F1390" s="7" t="str">
        <f t="shared" si="458"/>
        <v>Carrier Route Flats</v>
      </c>
      <c r="H1390" s="22" t="s">
        <v>343</v>
      </c>
    </row>
    <row r="1391" spans="3:10" ht="15" x14ac:dyDescent="0.3">
      <c r="C1391" s="1"/>
      <c r="D1391" s="7" t="str">
        <f t="shared" si="456"/>
        <v>ECR Flats</v>
      </c>
      <c r="E1391" s="7" t="str">
        <f t="shared" si="457"/>
        <v>Automation Letters</v>
      </c>
      <c r="F1391" s="7" t="str">
        <f t="shared" si="458"/>
        <v>Carrier Route Letters</v>
      </c>
      <c r="H1391" s="22" t="s">
        <v>202</v>
      </c>
    </row>
    <row r="1392" spans="3:10" ht="15" x14ac:dyDescent="0.3">
      <c r="C1392" s="1"/>
      <c r="D1392" s="7" t="str">
        <f t="shared" si="456"/>
        <v>✔ECR Letters &lt;= 3.0 Ounces</v>
      </c>
      <c r="E1392" s="7" t="str">
        <f t="shared" si="457"/>
        <v>Automation Letters - Trays on Pallets</v>
      </c>
      <c r="F1392" s="7" t="str">
        <f t="shared" si="458"/>
        <v>Machinable Flat Bundles on Pallets</v>
      </c>
      <c r="H1392" s="22" t="s">
        <v>28</v>
      </c>
    </row>
    <row r="1393" spans="3:13" ht="15" x14ac:dyDescent="0.3">
      <c r="C1393" s="1"/>
      <c r="D1393" s="7" t="str">
        <f t="shared" si="456"/>
        <v>✔ECR Letters &gt; 3.0 Ounces</v>
      </c>
      <c r="E1393" s="7" t="str">
        <f t="shared" si="457"/>
        <v>Co-Trayed Flats</v>
      </c>
      <c r="F1393" s="7" t="str">
        <f t="shared" si="458"/>
        <v>Machinable Flats Co-Sacked Preparation</v>
      </c>
      <c r="H1393" s="22" t="s">
        <v>29</v>
      </c>
    </row>
    <row r="1394" spans="3:13" ht="15" x14ac:dyDescent="0.3">
      <c r="C1394" s="1"/>
      <c r="D1394" s="7" t="str">
        <f t="shared" si="456"/>
        <v>Flat Bundles on Pallets</v>
      </c>
      <c r="E1394" s="7" t="str">
        <f t="shared" si="457"/>
        <v>Machinable Letter Trays on Pallets</v>
      </c>
      <c r="F1394" s="7" t="str">
        <f t="shared" si="458"/>
        <v>Merged Bundles on Pallets</v>
      </c>
      <c r="H1394" s="22" t="s">
        <v>136</v>
      </c>
    </row>
    <row r="1395" spans="3:13" ht="15" x14ac:dyDescent="0.3">
      <c r="C1395" s="1"/>
      <c r="D1395" s="7" t="str">
        <f t="shared" si="456"/>
        <v>Irregular Parcels</v>
      </c>
      <c r="E1395" s="7" t="str">
        <f t="shared" si="457"/>
        <v>Machinable Letters</v>
      </c>
      <c r="F1395" s="7" t="str">
        <f t="shared" si="458"/>
        <v>Merged Flats in Sacks</v>
      </c>
      <c r="H1395" s="22" t="s">
        <v>169</v>
      </c>
    </row>
    <row r="1396" spans="3:13" ht="15" x14ac:dyDescent="0.3">
      <c r="C1396" s="1"/>
      <c r="D1396" s="7" t="str">
        <f t="shared" si="456"/>
        <v>✔Machinable Letters</v>
      </c>
      <c r="E1396" s="7" t="str">
        <f t="shared" si="457"/>
        <v>Non-Automation Flat Trays on Pallets</v>
      </c>
      <c r="F1396" s="7" t="str">
        <f t="shared" si="458"/>
        <v>Merged Pallets-5% Threshold</v>
      </c>
      <c r="H1396" s="22" t="s">
        <v>32</v>
      </c>
    </row>
    <row r="1397" spans="3:13" ht="15" x14ac:dyDescent="0.3">
      <c r="C1397" s="1"/>
      <c r="D1397" s="7" t="str">
        <f t="shared" si="456"/>
        <v>Machinable Parcels</v>
      </c>
      <c r="E1397" s="7" t="str">
        <f t="shared" si="457"/>
        <v>Non-Automation Flats</v>
      </c>
      <c r="F1397" s="7" t="str">
        <f t="shared" si="458"/>
        <v>Merged Pallets-5% Threshold &amp; City State</v>
      </c>
      <c r="H1397" s="22" t="s">
        <v>171</v>
      </c>
    </row>
    <row r="1398" spans="3:13" ht="15" x14ac:dyDescent="0.3">
      <c r="C1398" s="1"/>
      <c r="D1398" s="7" t="str">
        <f t="shared" si="456"/>
        <v>Merged Flat Bundles in Sacks</v>
      </c>
      <c r="E1398" s="7" t="str">
        <f t="shared" si="457"/>
        <v>Non-Machinable Letter Trays on Pallets</v>
      </c>
      <c r="F1398" s="7" t="str">
        <f t="shared" si="458"/>
        <v>Non-Automation Letters</v>
      </c>
      <c r="H1398" s="22" t="s">
        <v>172</v>
      </c>
    </row>
    <row r="1399" spans="3:13" ht="15" x14ac:dyDescent="0.3">
      <c r="C1399" s="1"/>
      <c r="D1399" s="7" t="str">
        <f t="shared" si="456"/>
        <v>Merged Flat Bundles on Pallets</v>
      </c>
      <c r="E1399" s="7" t="str">
        <f t="shared" si="457"/>
        <v>Nonmachinable Letters</v>
      </c>
      <c r="F1399" s="7" t="str">
        <f t="shared" si="458"/>
        <v>Non-Barcoded Machinable Flats</v>
      </c>
      <c r="H1399" s="22" t="s">
        <v>137</v>
      </c>
    </row>
    <row r="1400" spans="3:13" ht="15" x14ac:dyDescent="0.3">
      <c r="C1400" s="1"/>
      <c r="D1400" s="7" t="str">
        <f t="shared" si="456"/>
        <v>Merged Pallets-5% Threshold</v>
      </c>
      <c r="E1400" s="7"/>
      <c r="F1400" s="7" t="str">
        <f t="shared" si="458"/>
        <v>Non-Machinable Flat Bundles on Pallets</v>
      </c>
      <c r="H1400" s="22" t="s">
        <v>138</v>
      </c>
    </row>
    <row r="1401" spans="3:13" ht="15" x14ac:dyDescent="0.3">
      <c r="C1401" s="1"/>
      <c r="D1401" s="7" t="str">
        <f t="shared" si="456"/>
        <v>Merged Pallets-5% Threshold &amp; City State</v>
      </c>
      <c r="E1401" s="7"/>
      <c r="F1401" s="7"/>
      <c r="H1401" s="22" t="s">
        <v>139</v>
      </c>
    </row>
    <row r="1402" spans="3:13" ht="15" x14ac:dyDescent="0.3">
      <c r="C1402" s="1"/>
      <c r="D1402" s="7" t="str">
        <f t="shared" si="456"/>
        <v>Non-Automation Flats</v>
      </c>
      <c r="E1402" s="7"/>
      <c r="F1402" s="7"/>
      <c r="H1402" s="22" t="s">
        <v>203</v>
      </c>
    </row>
    <row r="1403" spans="3:13" ht="15" x14ac:dyDescent="0.3">
      <c r="C1403" s="1"/>
      <c r="D1403" s="7" t="str">
        <f t="shared" si="456"/>
        <v>✔Nonmachinable Letters</v>
      </c>
      <c r="E1403" s="29"/>
      <c r="F1403" s="7"/>
      <c r="H1403" s="22" t="s">
        <v>39</v>
      </c>
    </row>
    <row r="1404" spans="3:13" ht="16.8" x14ac:dyDescent="0.3">
      <c r="C1404" s="68" t="s">
        <v>40</v>
      </c>
      <c r="D1404" s="68"/>
      <c r="E1404" s="68"/>
      <c r="F1404" s="68"/>
      <c r="H1404" s="23" t="s">
        <v>41</v>
      </c>
    </row>
    <row r="1405" spans="3:13" ht="15.6" x14ac:dyDescent="0.3">
      <c r="C1405" s="1"/>
      <c r="D1405" s="28" t="s">
        <v>42</v>
      </c>
      <c r="E1405" s="30"/>
      <c r="F1405" s="7"/>
      <c r="H1405" s="22" t="s">
        <v>140</v>
      </c>
      <c r="I1405" s="22" t="s">
        <v>42</v>
      </c>
    </row>
    <row r="1406" spans="3:13" ht="15" x14ac:dyDescent="0.3">
      <c r="C1406" s="1"/>
      <c r="D1406" s="7" t="str">
        <f>I1406</f>
        <v>✔Job Setup/Parameter Report</v>
      </c>
      <c r="E1406" s="7" t="str">
        <f t="shared" ref="E1406:F1407" si="459">J1406</f>
        <v>✔USPS Qualification Report</v>
      </c>
      <c r="F1406" s="7" t="str">
        <f t="shared" si="459"/>
        <v>✔Origin 3-digit Trays/Sacks</v>
      </c>
      <c r="H1406" s="22" t="s">
        <v>204</v>
      </c>
      <c r="I1406" s="23" t="s">
        <v>48</v>
      </c>
      <c r="J1406" s="23" t="s">
        <v>49</v>
      </c>
      <c r="K1406" s="23" t="s">
        <v>51</v>
      </c>
      <c r="L1406" s="23" t="s">
        <v>53</v>
      </c>
      <c r="M1406" s="23" t="s">
        <v>54</v>
      </c>
    </row>
    <row r="1407" spans="3:13" ht="15" x14ac:dyDescent="0.3">
      <c r="C1407" s="1"/>
      <c r="D1407" s="7" t="str">
        <f>I1407</f>
        <v>✔IM Barcoded Tray Labels</v>
      </c>
      <c r="E1407" s="7" t="str">
        <f t="shared" si="459"/>
        <v>✔Origin AADC Trays</v>
      </c>
      <c r="F1407" s="7"/>
      <c r="H1407" s="22" t="s">
        <v>205</v>
      </c>
      <c r="I1407" s="22" t="str">
        <f>L1406</f>
        <v>✔IM Barcoded Tray Labels</v>
      </c>
      <c r="J1407" s="22" t="str">
        <f t="shared" ref="J1407:K1407" si="460">M1406</f>
        <v>✔Origin AADC Trays</v>
      </c>
      <c r="K1407" s="22">
        <f t="shared" si="460"/>
        <v>0</v>
      </c>
    </row>
    <row r="1408" spans="3:13" ht="15" x14ac:dyDescent="0.3">
      <c r="C1408" s="1"/>
      <c r="D1408" s="7"/>
      <c r="E1408" s="7"/>
      <c r="F1408" s="7"/>
      <c r="H1408" s="22" t="s">
        <v>145</v>
      </c>
      <c r="I1408" s="22">
        <f>O1406</f>
        <v>0</v>
      </c>
      <c r="J1408" s="22">
        <f t="shared" ref="J1408:K1408" si="461">P1406</f>
        <v>0</v>
      </c>
      <c r="K1408" s="22">
        <f t="shared" si="461"/>
        <v>0</v>
      </c>
    </row>
    <row r="1409" spans="3:17" ht="15" x14ac:dyDescent="0.3">
      <c r="C1409" s="1"/>
      <c r="D1409" s="7"/>
      <c r="E1409" s="7"/>
      <c r="F1409" s="7"/>
      <c r="H1409" s="22" t="s">
        <v>141</v>
      </c>
      <c r="I1409" s="22">
        <f>R1406</f>
        <v>0</v>
      </c>
      <c r="J1409" s="22">
        <f t="shared" ref="J1409:K1409" si="462">S1406</f>
        <v>0</v>
      </c>
      <c r="K1409" s="22">
        <f t="shared" si="462"/>
        <v>0</v>
      </c>
    </row>
    <row r="1410" spans="3:17" ht="14.4" x14ac:dyDescent="0.3">
      <c r="C1410" s="1"/>
      <c r="D1410" s="9"/>
      <c r="E1410" s="9"/>
      <c r="F1410" s="9"/>
      <c r="H1410" s="22" t="s">
        <v>345</v>
      </c>
    </row>
    <row r="1411" spans="3:17" ht="15.6" x14ac:dyDescent="0.3">
      <c r="C1411" s="1"/>
      <c r="D1411" s="13" t="s">
        <v>58</v>
      </c>
      <c r="E1411" s="7"/>
      <c r="F1411" s="7"/>
      <c r="H1411" s="22" t="s">
        <v>142</v>
      </c>
      <c r="I1411" s="22" t="s">
        <v>58</v>
      </c>
    </row>
    <row r="1412" spans="3:17" ht="15" x14ac:dyDescent="0.3">
      <c r="C1412" s="1"/>
      <c r="D1412" s="7" t="str">
        <f>+I1412</f>
        <v>✔CRD Trays</v>
      </c>
      <c r="E1412" s="7" t="str">
        <f t="shared" ref="E1412:F1414" si="463">+J1412</f>
        <v>✔CR5 Trays</v>
      </c>
      <c r="F1412" s="7" t="str">
        <f t="shared" si="463"/>
        <v>✔CR3 Trays</v>
      </c>
      <c r="H1412" s="22" t="s">
        <v>170</v>
      </c>
      <c r="I1412" s="23" t="s">
        <v>60</v>
      </c>
      <c r="J1412" s="23" t="s">
        <v>61</v>
      </c>
      <c r="K1412" s="23" t="s">
        <v>62</v>
      </c>
      <c r="L1412" s="23" t="s">
        <v>67</v>
      </c>
      <c r="M1412" s="23" t="s">
        <v>68</v>
      </c>
      <c r="N1412" s="23" t="s">
        <v>69</v>
      </c>
      <c r="O1412" s="23" t="s">
        <v>70</v>
      </c>
      <c r="P1412" s="23" t="s">
        <v>71</v>
      </c>
      <c r="Q1412" s="23" t="s">
        <v>73</v>
      </c>
    </row>
    <row r="1413" spans="3:17" ht="15" x14ac:dyDescent="0.3">
      <c r="C1413" s="1"/>
      <c r="D1413" s="7" t="str">
        <f t="shared" ref="D1413:D1414" si="464">+I1413</f>
        <v>✔High Density (HD) Price</v>
      </c>
      <c r="E1413" s="7" t="str">
        <f t="shared" si="463"/>
        <v>✔Saturation Price (75%Total)</v>
      </c>
      <c r="F1413" s="7" t="str">
        <f t="shared" si="463"/>
        <v>✔Saturation Price (90%Res)</v>
      </c>
      <c r="H1413" s="22" t="s">
        <v>143</v>
      </c>
      <c r="I1413" s="22" t="str">
        <f>L1412</f>
        <v>✔High Density (HD) Price</v>
      </c>
      <c r="J1413" s="22" t="str">
        <f t="shared" ref="J1413:K1413" si="465">M1412</f>
        <v>✔Saturation Price (75%Total)</v>
      </c>
      <c r="K1413" s="22" t="str">
        <f t="shared" si="465"/>
        <v>✔Saturation Price (90%Res)</v>
      </c>
    </row>
    <row r="1414" spans="3:17" ht="15" x14ac:dyDescent="0.3">
      <c r="C1414" s="1"/>
      <c r="D1414" s="7" t="str">
        <f t="shared" si="464"/>
        <v>✔eLOT Sequencing</v>
      </c>
      <c r="E1414" s="7" t="str">
        <f t="shared" si="463"/>
        <v>✔Walk Sequencing</v>
      </c>
      <c r="F1414" s="7" t="str">
        <f t="shared" si="463"/>
        <v>✔High Density Plus (HDP) Price</v>
      </c>
      <c r="H1414" s="22" t="s">
        <v>203</v>
      </c>
      <c r="I1414" s="22" t="str">
        <f>O1412</f>
        <v>✔eLOT Sequencing</v>
      </c>
      <c r="J1414" s="22" t="str">
        <f t="shared" ref="J1414:K1414" si="466">P1412</f>
        <v>✔Walk Sequencing</v>
      </c>
      <c r="K1414" s="22" t="str">
        <f t="shared" si="466"/>
        <v>✔High Density Plus (HDP) Price</v>
      </c>
    </row>
    <row r="1415" spans="3:17" ht="15" x14ac:dyDescent="0.3">
      <c r="C1415" s="1"/>
      <c r="D1415" s="7"/>
      <c r="E1415" s="7"/>
      <c r="F1415" s="7"/>
      <c r="H1415" s="22" t="s">
        <v>144</v>
      </c>
      <c r="I1415" s="22">
        <f>R1412</f>
        <v>0</v>
      </c>
      <c r="J1415" s="22">
        <f t="shared" ref="J1415:K1415" si="467">S1412</f>
        <v>0</v>
      </c>
      <c r="K1415" s="22">
        <f t="shared" si="467"/>
        <v>0</v>
      </c>
    </row>
    <row r="1416" spans="3:17" ht="15" x14ac:dyDescent="0.3">
      <c r="C1416" s="1"/>
      <c r="D1416" s="7"/>
      <c r="E1416" s="7"/>
      <c r="F1416" s="7"/>
      <c r="H1416" s="22" t="s">
        <v>173</v>
      </c>
      <c r="I1416" s="22">
        <f>U1412</f>
        <v>0</v>
      </c>
      <c r="J1416" s="22">
        <f t="shared" ref="J1416:K1416" si="468">V1412</f>
        <v>0</v>
      </c>
      <c r="K1416" s="22">
        <f t="shared" si="468"/>
        <v>0</v>
      </c>
    </row>
    <row r="1417" spans="3:17" ht="15" x14ac:dyDescent="0.3">
      <c r="C1417" s="1"/>
      <c r="D1417" s="7"/>
      <c r="E1417" s="7"/>
      <c r="F1417" s="7"/>
      <c r="H1417" s="22" t="s">
        <v>76</v>
      </c>
    </row>
    <row r="1418" spans="3:17" ht="15.6" x14ac:dyDescent="0.3">
      <c r="C1418" s="1"/>
      <c r="D1418" s="13" t="s">
        <v>77</v>
      </c>
      <c r="E1418" s="7"/>
      <c r="F1418" s="7"/>
      <c r="H1418" s="22" t="s">
        <v>145</v>
      </c>
      <c r="I1418" s="22" t="s">
        <v>77</v>
      </c>
    </row>
    <row r="1419" spans="3:17" ht="15" x14ac:dyDescent="0.3">
      <c r="C1419" s="1"/>
      <c r="D1419" s="7" t="str">
        <f>I1419</f>
        <v>✔Intelligent Mail Container Placard</v>
      </c>
      <c r="E1419" s="7"/>
      <c r="F1419" s="7"/>
      <c r="H1419" s="22" t="s">
        <v>146</v>
      </c>
      <c r="I1419" s="23" t="s">
        <v>85</v>
      </c>
      <c r="J1419" s="23"/>
      <c r="K1419" s="23"/>
      <c r="L1419" s="38"/>
      <c r="M1419" s="38"/>
      <c r="N1419" s="38"/>
      <c r="O1419" s="38"/>
      <c r="P1419" s="38"/>
      <c r="Q1419" s="38"/>
    </row>
    <row r="1420" spans="3:17" ht="15" x14ac:dyDescent="0.3">
      <c r="C1420" s="1"/>
      <c r="D1420" s="7"/>
      <c r="E1420" s="7"/>
      <c r="F1420" s="7"/>
      <c r="H1420" s="22" t="s">
        <v>147</v>
      </c>
      <c r="I1420" s="22">
        <f>L1419</f>
        <v>0</v>
      </c>
      <c r="J1420" s="22">
        <f t="shared" ref="J1420:K1420" si="469">M1419</f>
        <v>0</v>
      </c>
      <c r="K1420" s="22">
        <f t="shared" si="469"/>
        <v>0</v>
      </c>
    </row>
    <row r="1421" spans="3:17" ht="15" x14ac:dyDescent="0.3">
      <c r="C1421" s="1"/>
      <c r="D1421" s="7"/>
      <c r="E1421" s="7"/>
      <c r="F1421" s="7"/>
      <c r="H1421" s="22" t="s">
        <v>148</v>
      </c>
      <c r="I1421" s="22">
        <f>O1419</f>
        <v>0</v>
      </c>
      <c r="J1421" s="22">
        <f t="shared" ref="J1421:K1421" si="470">P1419</f>
        <v>0</v>
      </c>
      <c r="K1421" s="22">
        <f t="shared" si="470"/>
        <v>0</v>
      </c>
    </row>
    <row r="1422" spans="3:17" ht="15" x14ac:dyDescent="0.3">
      <c r="C1422" s="1"/>
      <c r="D1422" s="7"/>
      <c r="E1422" s="7"/>
      <c r="F1422" s="7"/>
      <c r="H1422" s="22" t="s">
        <v>149</v>
      </c>
    </row>
    <row r="1423" spans="3:17" ht="15.6" x14ac:dyDescent="0.3">
      <c r="C1423" s="1"/>
      <c r="D1423" s="13" t="s">
        <v>110</v>
      </c>
      <c r="E1423" s="7"/>
      <c r="F1423" s="7"/>
      <c r="H1423" s="22" t="s">
        <v>346</v>
      </c>
      <c r="I1423" s="22" t="s">
        <v>110</v>
      </c>
    </row>
    <row r="1424" spans="3:17" ht="15" x14ac:dyDescent="0.3">
      <c r="C1424" s="1"/>
      <c r="D1424" s="7" t="str">
        <f>I1424</f>
        <v>✔5-digit\Scheme Trays</v>
      </c>
      <c r="E1424" s="7" t="str">
        <f t="shared" ref="E1424:F1424" si="471">J1424</f>
        <v>✔3-digit\Scheme Trays</v>
      </c>
      <c r="F1424" s="7" t="str">
        <f t="shared" si="471"/>
        <v>✔AADC Trays</v>
      </c>
      <c r="H1424" s="22" t="s">
        <v>150</v>
      </c>
      <c r="I1424" s="23" t="s">
        <v>114</v>
      </c>
      <c r="J1424" s="23" t="s">
        <v>115</v>
      </c>
      <c r="K1424" s="23" t="s">
        <v>116</v>
      </c>
    </row>
    <row r="1425" spans="3:11" ht="15" x14ac:dyDescent="0.3">
      <c r="C1425" s="1"/>
      <c r="D1425" s="7"/>
      <c r="E1425" s="7"/>
      <c r="F1425" s="7"/>
      <c r="H1425" s="22" t="s">
        <v>151</v>
      </c>
      <c r="I1425" s="22">
        <f>L1424</f>
        <v>0</v>
      </c>
      <c r="J1425" s="22">
        <f t="shared" ref="J1425:K1425" si="472">M1424</f>
        <v>0</v>
      </c>
      <c r="K1425" s="22">
        <f t="shared" si="472"/>
        <v>0</v>
      </c>
    </row>
    <row r="1426" spans="3:11" ht="15" x14ac:dyDescent="0.3">
      <c r="C1426" s="1"/>
      <c r="D1426" s="7"/>
      <c r="E1426" s="7"/>
      <c r="F1426" s="7"/>
      <c r="H1426" s="22" t="s">
        <v>138</v>
      </c>
      <c r="I1426" s="22"/>
    </row>
    <row r="1427" spans="3:11" ht="15.6" x14ac:dyDescent="0.3">
      <c r="C1427" s="1"/>
      <c r="D1427" s="13" t="s">
        <v>119</v>
      </c>
      <c r="E1427" s="7"/>
      <c r="F1427" s="7"/>
      <c r="H1427" s="22" t="s">
        <v>139</v>
      </c>
      <c r="I1427" s="22" t="s">
        <v>119</v>
      </c>
    </row>
    <row r="1428" spans="3:11" ht="15" x14ac:dyDescent="0.3">
      <c r="C1428" s="1"/>
      <c r="D1428" s="7" t="str">
        <f>I1428</f>
        <v>✔PS Form 3602-C</v>
      </c>
      <c r="E1428" s="7" t="str">
        <f t="shared" ref="E1428:F1428" si="473">J1428</f>
        <v>✔PS Form 8125</v>
      </c>
      <c r="F1428" s="7" t="str">
        <f t="shared" si="473"/>
        <v>✔PS Form 3602-R</v>
      </c>
      <c r="H1428" s="22" t="s">
        <v>152</v>
      </c>
      <c r="I1428" s="23" t="s">
        <v>125</v>
      </c>
      <c r="J1428" s="23" t="s">
        <v>131</v>
      </c>
      <c r="K1428" s="23" t="s">
        <v>132</v>
      </c>
    </row>
    <row r="1429" spans="3:11" ht="15" x14ac:dyDescent="0.3">
      <c r="C1429" s="1"/>
      <c r="D1429" s="7"/>
      <c r="E1429" s="7"/>
      <c r="F1429" s="7"/>
      <c r="H1429" s="22" t="s">
        <v>153</v>
      </c>
      <c r="I1429" s="22">
        <f>L1428</f>
        <v>0</v>
      </c>
      <c r="J1429" s="22">
        <f t="shared" ref="J1429:K1429" si="474">M1428</f>
        <v>0</v>
      </c>
      <c r="K1429" s="22">
        <f t="shared" si="474"/>
        <v>0</v>
      </c>
    </row>
    <row r="1430" spans="3:11" ht="15" x14ac:dyDescent="0.3">
      <c r="C1430" s="1"/>
      <c r="D1430" s="7"/>
      <c r="E1430" s="7"/>
      <c r="F1430" s="7"/>
      <c r="H1430" s="22" t="s">
        <v>154</v>
      </c>
      <c r="I1430" s="22">
        <f>O1428</f>
        <v>0</v>
      </c>
      <c r="J1430" s="22">
        <f t="shared" ref="J1430:K1430" si="475">P1428</f>
        <v>0</v>
      </c>
      <c r="K1430" s="22">
        <f t="shared" si="475"/>
        <v>0</v>
      </c>
    </row>
    <row r="1431" spans="3:11" ht="15" x14ac:dyDescent="0.3">
      <c r="C1431" s="31"/>
      <c r="D1431" s="7"/>
      <c r="E1431" s="7"/>
      <c r="F1431" s="7"/>
      <c r="H1431" s="22" t="s">
        <v>40</v>
      </c>
      <c r="I1431" s="22">
        <f>R1428</f>
        <v>0</v>
      </c>
      <c r="J1431" s="22">
        <f>S1428</f>
        <v>0</v>
      </c>
      <c r="K1431" s="22">
        <f>T1428</f>
        <v>0</v>
      </c>
    </row>
    <row r="1432" spans="3:11" ht="15" x14ac:dyDescent="0.3">
      <c r="C1432" s="26"/>
      <c r="D1432" s="27"/>
      <c r="E1432" s="27"/>
      <c r="F1432" s="27"/>
      <c r="H1432" s="22"/>
      <c r="I1432" s="22"/>
      <c r="J1432" s="22"/>
      <c r="K1432" s="22"/>
    </row>
    <row r="1433" spans="3:11" ht="15.6" x14ac:dyDescent="0.3">
      <c r="C1433" s="1"/>
      <c r="D1433" s="13" t="s">
        <v>111</v>
      </c>
      <c r="E1433" s="17" t="s">
        <v>133</v>
      </c>
      <c r="F1433" s="6" t="str">
        <f>H1436</f>
        <v>N/A</v>
      </c>
      <c r="H1433" s="22" t="s">
        <v>111</v>
      </c>
      <c r="I1433" s="22"/>
      <c r="J1433" s="22"/>
      <c r="K1433" s="22"/>
    </row>
    <row r="1434" spans="3:11" ht="14.4" x14ac:dyDescent="0.3">
      <c r="C1434" s="1"/>
      <c r="D1434" s="71" t="str">
        <f>CONCATENATE(H1434,H1435)</f>
        <v>Mid-Range: LINUX, ** UNIX AIX  /  PC: WINDOWS</v>
      </c>
      <c r="E1434" s="71"/>
      <c r="F1434" s="71"/>
      <c r="H1434" s="22" t="s">
        <v>206</v>
      </c>
      <c r="I1434" s="22"/>
      <c r="J1434" s="22"/>
      <c r="K1434" s="22"/>
    </row>
    <row r="1435" spans="3:11" ht="14.4" x14ac:dyDescent="0.3">
      <c r="C1435" s="1"/>
      <c r="D1435" s="71"/>
      <c r="E1435" s="71"/>
      <c r="F1435" s="71"/>
      <c r="H1435" s="22" t="s">
        <v>156</v>
      </c>
    </row>
    <row r="1436" spans="3:11" ht="15.6" x14ac:dyDescent="0.3">
      <c r="C1436" s="1"/>
      <c r="D1436" s="7" t="s">
        <v>120</v>
      </c>
      <c r="E1436" s="17" t="s">
        <v>134</v>
      </c>
      <c r="F1436" s="18">
        <f>$I$2</f>
        <v>45678</v>
      </c>
      <c r="H1436" s="22" t="s">
        <v>192</v>
      </c>
    </row>
    <row r="1437" spans="3:11" ht="14.4" x14ac:dyDescent="0.3">
      <c r="C1437" s="1"/>
      <c r="D1437" s="71"/>
      <c r="E1437" s="71"/>
      <c r="F1437" s="71"/>
      <c r="H1437" s="22" t="s">
        <v>120</v>
      </c>
    </row>
    <row r="1438" spans="3:11" ht="14.4" x14ac:dyDescent="0.3">
      <c r="C1438" s="1"/>
      <c r="D1438" s="71"/>
      <c r="E1438" s="71"/>
      <c r="F1438" s="71"/>
      <c r="H1438" s="36">
        <v>43585</v>
      </c>
    </row>
    <row r="1439" spans="3:11" ht="15.6" x14ac:dyDescent="0.3">
      <c r="C1439" s="1"/>
      <c r="D1439" s="7"/>
      <c r="E1439" s="17"/>
      <c r="F1439" s="18"/>
      <c r="H1439" s="22"/>
    </row>
    <row r="1440" spans="3:11" ht="15" x14ac:dyDescent="0.3">
      <c r="C1440" s="1"/>
      <c r="D1440" s="7"/>
      <c r="E1440" s="7"/>
      <c r="F1440" s="7"/>
      <c r="H1440" s="22"/>
    </row>
    <row r="1441" spans="3:10" ht="15" x14ac:dyDescent="0.3">
      <c r="C1441" s="16"/>
      <c r="D1441" s="7"/>
      <c r="E1441" s="7"/>
      <c r="F1441" s="7"/>
      <c r="H1441" s="22"/>
    </row>
    <row r="1442" spans="3:10" ht="15.6" x14ac:dyDescent="0.3">
      <c r="C1442" s="1"/>
      <c r="D1442" s="13"/>
      <c r="E1442" s="17"/>
      <c r="F1442" s="6"/>
      <c r="H1442" s="22"/>
    </row>
    <row r="1443" spans="3:10" ht="14.4" x14ac:dyDescent="0.3">
      <c r="C1443" s="1"/>
      <c r="D1443" s="71"/>
      <c r="E1443" s="71"/>
      <c r="F1443" s="71"/>
      <c r="H1443" s="22"/>
    </row>
    <row r="1444" spans="3:10" ht="14.4" x14ac:dyDescent="0.3">
      <c r="C1444" s="1"/>
      <c r="D1444" s="71"/>
      <c r="E1444" s="71"/>
      <c r="F1444" s="71"/>
      <c r="H1444" s="22"/>
    </row>
    <row r="1445" spans="3:10" ht="15.6" x14ac:dyDescent="0.3">
      <c r="C1445" s="1"/>
      <c r="D1445" s="7"/>
      <c r="E1445" s="17"/>
      <c r="F1445" s="18"/>
      <c r="H1445" s="22"/>
    </row>
    <row r="1446" spans="3:10" ht="15" x14ac:dyDescent="0.3">
      <c r="C1446" s="1"/>
      <c r="D1446" s="7"/>
      <c r="E1446" s="19"/>
      <c r="F1446" s="20"/>
      <c r="G1446">
        <f>1386-1311+1</f>
        <v>76</v>
      </c>
      <c r="H1446" s="22"/>
    </row>
    <row r="1447" spans="3:10" ht="14.4" x14ac:dyDescent="0.3">
      <c r="C1447" s="1"/>
      <c r="D1447" s="1"/>
      <c r="E1447" s="1"/>
      <c r="F1447" s="1"/>
      <c r="H1447" s="22"/>
    </row>
    <row r="1448" spans="3:10" ht="16.8" x14ac:dyDescent="0.3">
      <c r="C1448" s="72" t="s">
        <v>3</v>
      </c>
      <c r="D1448" s="72"/>
      <c r="E1448" s="72"/>
      <c r="F1448" s="72"/>
      <c r="H1448" s="22"/>
    </row>
    <row r="1449" spans="3:10" ht="16.8" x14ac:dyDescent="0.3">
      <c r="C1449" s="73" t="s">
        <v>4</v>
      </c>
      <c r="D1449" s="73"/>
      <c r="E1449" s="73"/>
      <c r="F1449" s="73"/>
      <c r="H1449" s="22"/>
    </row>
    <row r="1450" spans="3:10" ht="14.4" x14ac:dyDescent="0.3">
      <c r="C1450" s="1"/>
      <c r="D1450" s="9"/>
      <c r="E1450" s="9"/>
      <c r="F1450" s="9"/>
      <c r="H1450" s="22"/>
    </row>
    <row r="1451" spans="3:10" ht="15.6" x14ac:dyDescent="0.3">
      <c r="C1451" s="69" t="str">
        <f t="shared" ref="C1451:C1459" si="476">+J1451</f>
        <v>Company Name:   BCC SOFTWARE, LLC</v>
      </c>
      <c r="D1451" s="69"/>
      <c r="E1451" s="69"/>
      <c r="F1451" s="69"/>
      <c r="H1451" s="22" t="s">
        <v>5</v>
      </c>
      <c r="I1451" s="22" t="s">
        <v>193</v>
      </c>
      <c r="J1451" s="22" t="str">
        <f t="shared" ref="J1451:J1459" si="477">CONCATENATE(H1451,I1451)</f>
        <v>Company Name:   BCC SOFTWARE, LLC</v>
      </c>
    </row>
    <row r="1452" spans="3:10" ht="15.6" x14ac:dyDescent="0.3">
      <c r="C1452" s="69" t="str">
        <f t="shared" si="476"/>
        <v>Product Name:   INTEGRATEC API PLATFORM</v>
      </c>
      <c r="D1452" s="69"/>
      <c r="E1452" s="69"/>
      <c r="F1452" s="69"/>
      <c r="H1452" s="22" t="s">
        <v>7</v>
      </c>
      <c r="I1452" s="22" t="s">
        <v>207</v>
      </c>
      <c r="J1452" s="22" t="str">
        <f t="shared" si="477"/>
        <v>Product Name:   INTEGRATEC API PLATFORM</v>
      </c>
    </row>
    <row r="1453" spans="3:10" ht="15.6" x14ac:dyDescent="0.3">
      <c r="C1453" s="69" t="str">
        <f t="shared" si="476"/>
        <v>Product Version:   4.01</v>
      </c>
      <c r="D1453" s="69"/>
      <c r="E1453" s="69"/>
      <c r="F1453" s="69"/>
      <c r="H1453" s="22" t="s">
        <v>9</v>
      </c>
      <c r="I1453" s="37">
        <v>4.01</v>
      </c>
      <c r="J1453" s="22" t="str">
        <f t="shared" si="477"/>
        <v>Product Version:   4.01</v>
      </c>
    </row>
    <row r="1454" spans="3:10" ht="15" x14ac:dyDescent="0.3">
      <c r="C1454" s="70" t="str">
        <f>+J1454</f>
        <v xml:space="preserve">Sales Contact:   Adam Koester </v>
      </c>
      <c r="D1454" s="70"/>
      <c r="E1454" s="70"/>
      <c r="F1454" s="70"/>
      <c r="H1454" s="22" t="s">
        <v>10</v>
      </c>
      <c r="I1454" s="62" t="s">
        <v>408</v>
      </c>
      <c r="J1454" s="22" t="str">
        <f>CONCATENATE(H1454,I1454)</f>
        <v xml:space="preserve">Sales Contact:   Adam Koester </v>
      </c>
    </row>
    <row r="1455" spans="3:10" ht="15" x14ac:dyDescent="0.3">
      <c r="C1455" s="70" t="str">
        <f>+J1455</f>
        <v>Address:   1890 S Winton Rd Suite 180</v>
      </c>
      <c r="D1455" s="70"/>
      <c r="E1455" s="70"/>
      <c r="F1455" s="70"/>
      <c r="H1455" s="22" t="s">
        <v>12</v>
      </c>
      <c r="I1455" s="63" t="s">
        <v>409</v>
      </c>
      <c r="J1455" s="22" t="str">
        <f>CONCATENATE(H1455,I1455)</f>
        <v>Address:   1890 S Winton Rd Suite 180</v>
      </c>
    </row>
    <row r="1456" spans="3:10" ht="15" x14ac:dyDescent="0.3">
      <c r="C1456" s="70" t="str">
        <f>+J1456</f>
        <v>City State Zip:   Rochester, NY 14618-4009</v>
      </c>
      <c r="D1456" s="70"/>
      <c r="E1456" s="70"/>
      <c r="F1456" s="70"/>
      <c r="H1456" s="22" t="s">
        <v>14</v>
      </c>
      <c r="I1456" s="63" t="s">
        <v>411</v>
      </c>
      <c r="J1456" s="22" t="str">
        <f>CONCATENATE(H1456,I1456)</f>
        <v>City State Zip:   Rochester, NY 14618-4009</v>
      </c>
    </row>
    <row r="1457" spans="3:11" ht="15" x14ac:dyDescent="0.3">
      <c r="C1457" s="70" t="str">
        <f>+J1457</f>
        <v>Phone:   (800) 337-0442</v>
      </c>
      <c r="D1457" s="70"/>
      <c r="E1457" s="70"/>
      <c r="F1457" s="70"/>
      <c r="H1457" s="22" t="s">
        <v>15</v>
      </c>
      <c r="I1457" s="63" t="s">
        <v>413</v>
      </c>
      <c r="J1457" s="22" t="str">
        <f>CONCATENATE(H1457,I1457)</f>
        <v>Phone:   (800) 337-0442</v>
      </c>
    </row>
    <row r="1458" spans="3:11" ht="15" x14ac:dyDescent="0.3">
      <c r="C1458" s="70" t="str">
        <f>+J1458</f>
        <v>Email:    akoester@bccsoftware.com</v>
      </c>
      <c r="D1458" s="70"/>
      <c r="E1458" s="70"/>
      <c r="F1458" s="70"/>
      <c r="H1458" s="22" t="s">
        <v>19</v>
      </c>
      <c r="I1458" s="63" t="s">
        <v>415</v>
      </c>
      <c r="J1458" s="22" t="str">
        <f>CONCATENATE(H1458,I1458)</f>
        <v>Email:    akoester@bccsoftware.com</v>
      </c>
    </row>
    <row r="1459" spans="3:11" ht="15" x14ac:dyDescent="0.3">
      <c r="C1459" s="70" t="str">
        <f t="shared" si="476"/>
        <v>Web:   https://bccsoftware.com</v>
      </c>
      <c r="D1459" s="70"/>
      <c r="E1459" s="70"/>
      <c r="F1459" s="70"/>
      <c r="H1459" s="22" t="s">
        <v>21</v>
      </c>
      <c r="I1459" s="22" t="s">
        <v>372</v>
      </c>
      <c r="J1459" s="22" t="str">
        <f t="shared" si="477"/>
        <v>Web:   https://bccsoftware.com</v>
      </c>
    </row>
    <row r="1460" spans="3:11" x14ac:dyDescent="0.25">
      <c r="C1460" s="1"/>
      <c r="D1460" s="9"/>
      <c r="E1460" s="9"/>
      <c r="F1460" s="9"/>
    </row>
    <row r="1461" spans="3:11" ht="16.8" x14ac:dyDescent="0.25">
      <c r="C1461" s="68" t="s">
        <v>23</v>
      </c>
      <c r="D1461" s="68"/>
      <c r="E1461" s="68"/>
      <c r="F1461" s="68"/>
    </row>
    <row r="1462" spans="3:11" ht="15.6" x14ac:dyDescent="0.3">
      <c r="C1462" s="1"/>
      <c r="D1462" s="28" t="str">
        <f>H1462</f>
        <v>Standard Mail</v>
      </c>
      <c r="E1462" s="28" t="str">
        <f>H1479</f>
        <v>First-Class</v>
      </c>
      <c r="F1462" s="13" t="str">
        <f>H1492</f>
        <v>Periodical</v>
      </c>
      <c r="H1462" s="22" t="s">
        <v>24</v>
      </c>
      <c r="I1462" s="22"/>
    </row>
    <row r="1463" spans="3:11" ht="15" x14ac:dyDescent="0.3">
      <c r="C1463" s="1"/>
      <c r="D1463" s="7" t="str">
        <f>H1463</f>
        <v>✔Automation Flats</v>
      </c>
      <c r="E1463" s="7" t="str">
        <f>+H1480</f>
        <v>✔Automation Flat Trays on Pallets</v>
      </c>
      <c r="F1463" s="7" t="str">
        <f>H1493</f>
        <v>✔Automation Letters</v>
      </c>
      <c r="H1463" s="22" t="s">
        <v>25</v>
      </c>
      <c r="I1463" s="22"/>
      <c r="J1463" s="22"/>
      <c r="K1463" s="22"/>
    </row>
    <row r="1464" spans="3:11" ht="15" x14ac:dyDescent="0.3">
      <c r="C1464" s="1"/>
      <c r="D1464" s="7" t="str">
        <f t="shared" ref="D1464:D1478" si="478">H1464</f>
        <v>✔Automation Letters</v>
      </c>
      <c r="E1464" s="7" t="str">
        <f t="shared" ref="E1464:E1474" si="479">+H1481</f>
        <v>✔Automation Flats - Bundle Based Option</v>
      </c>
      <c r="F1464" s="7" t="str">
        <f t="shared" ref="F1464:F1475" si="480">H1494</f>
        <v>✔Barcoded Machinable Flats</v>
      </c>
      <c r="H1464" s="22" t="s">
        <v>26</v>
      </c>
      <c r="I1464" s="22"/>
      <c r="J1464" s="22"/>
      <c r="K1464" s="22"/>
    </row>
    <row r="1465" spans="3:11" ht="15" x14ac:dyDescent="0.3">
      <c r="C1465" s="1"/>
      <c r="D1465" s="7" t="str">
        <f t="shared" si="478"/>
        <v>✔Co-Sacked Flats</v>
      </c>
      <c r="E1465" s="7" t="str">
        <f t="shared" si="479"/>
        <v>✔Automation Flats - Tray Based Option</v>
      </c>
      <c r="F1465" s="7" t="str">
        <f t="shared" si="480"/>
        <v>✔Carrier Route Flats</v>
      </c>
      <c r="H1465" s="22" t="s">
        <v>341</v>
      </c>
      <c r="I1465" s="22"/>
      <c r="J1465" s="22"/>
      <c r="K1465" s="22"/>
    </row>
    <row r="1466" spans="3:11" ht="15" x14ac:dyDescent="0.3">
      <c r="C1466" s="1"/>
      <c r="D1466" s="7" t="str">
        <f t="shared" si="478"/>
        <v>✔ECR Flats</v>
      </c>
      <c r="E1466" s="7" t="str">
        <f t="shared" si="479"/>
        <v>✔Automation Letters</v>
      </c>
      <c r="F1466" s="7" t="str">
        <f t="shared" si="480"/>
        <v>✔Carrier Route Letters</v>
      </c>
      <c r="H1466" s="22" t="s">
        <v>27</v>
      </c>
      <c r="I1466" s="22"/>
      <c r="J1466" s="22"/>
      <c r="K1466" s="22"/>
    </row>
    <row r="1467" spans="3:11" ht="15" x14ac:dyDescent="0.3">
      <c r="C1467" s="1"/>
      <c r="D1467" s="7" t="str">
        <f t="shared" si="478"/>
        <v>✔ECR Letters &lt;= 3.0 Ounces</v>
      </c>
      <c r="E1467" s="7" t="str">
        <f t="shared" si="479"/>
        <v>✔Automation Letters - Trays on Pallets</v>
      </c>
      <c r="F1467" s="7" t="str">
        <f t="shared" si="480"/>
        <v>✔Machinable Flat Bundles on Pallets</v>
      </c>
      <c r="H1467" s="22" t="s">
        <v>28</v>
      </c>
    </row>
    <row r="1468" spans="3:11" ht="15" x14ac:dyDescent="0.3">
      <c r="C1468" s="1"/>
      <c r="D1468" s="7" t="str">
        <f t="shared" si="478"/>
        <v>✔ECR Letters &gt; 3.0 Ounces</v>
      </c>
      <c r="E1468" s="7" t="str">
        <f t="shared" si="479"/>
        <v>✔Co-Trayed Flats</v>
      </c>
      <c r="F1468" s="7" t="str">
        <f t="shared" si="480"/>
        <v>✔Machinable Flats Co-Sacked Preparation</v>
      </c>
      <c r="H1468" s="22" t="s">
        <v>29</v>
      </c>
      <c r="I1468" s="22"/>
    </row>
    <row r="1469" spans="3:11" ht="15" x14ac:dyDescent="0.3">
      <c r="C1469" s="1"/>
      <c r="D1469" s="7" t="str">
        <f t="shared" si="478"/>
        <v>✔Flat Bundles on Pallets</v>
      </c>
      <c r="E1469" s="7" t="str">
        <f t="shared" si="479"/>
        <v>✔Machinable Letter Trays on Pallets</v>
      </c>
      <c r="F1469" s="7" t="str">
        <f t="shared" si="480"/>
        <v>✔Merged Bundles on Pallets</v>
      </c>
      <c r="H1469" s="22" t="s">
        <v>30</v>
      </c>
      <c r="I1469" s="22"/>
      <c r="J1469" s="22"/>
      <c r="K1469" s="22"/>
    </row>
    <row r="1470" spans="3:11" ht="15" x14ac:dyDescent="0.3">
      <c r="C1470" s="1"/>
      <c r="D1470" s="7" t="str">
        <f t="shared" si="478"/>
        <v>✔Irregular Parcels</v>
      </c>
      <c r="E1470" s="7" t="str">
        <f t="shared" si="479"/>
        <v>✔Machinable Letters</v>
      </c>
      <c r="F1470" s="7" t="str">
        <f t="shared" si="480"/>
        <v>✔Merged Flats in Sacks</v>
      </c>
      <c r="H1470" s="22" t="s">
        <v>31</v>
      </c>
      <c r="I1470" s="22"/>
      <c r="J1470" s="22"/>
      <c r="K1470" s="22"/>
    </row>
    <row r="1471" spans="3:11" ht="15" x14ac:dyDescent="0.3">
      <c r="C1471" s="1"/>
      <c r="D1471" s="7" t="str">
        <f t="shared" si="478"/>
        <v>✔Machinable Letters</v>
      </c>
      <c r="E1471" s="7" t="str">
        <f t="shared" si="479"/>
        <v>✔Non-Automation Flat Trays on Pallets</v>
      </c>
      <c r="F1471" s="7" t="str">
        <f t="shared" si="480"/>
        <v>Merged Pallets-5% Threshold</v>
      </c>
      <c r="H1471" s="22" t="s">
        <v>32</v>
      </c>
      <c r="I1471" s="22"/>
      <c r="J1471" s="22"/>
      <c r="K1471" s="22"/>
    </row>
    <row r="1472" spans="3:11" ht="15" x14ac:dyDescent="0.3">
      <c r="C1472" s="1"/>
      <c r="D1472" s="7" t="str">
        <f t="shared" si="478"/>
        <v>✔Machinable Parcels</v>
      </c>
      <c r="E1472" s="7" t="str">
        <f t="shared" si="479"/>
        <v>✔Non-Automation Flats</v>
      </c>
      <c r="F1472" s="7" t="str">
        <f t="shared" si="480"/>
        <v>✔Merged Pallets-5% Threshold &amp; City State</v>
      </c>
      <c r="H1472" s="22" t="s">
        <v>33</v>
      </c>
      <c r="I1472" s="22"/>
      <c r="J1472" s="22"/>
      <c r="K1472" s="22"/>
    </row>
    <row r="1473" spans="3:21" ht="15" x14ac:dyDescent="0.3">
      <c r="C1473" s="1"/>
      <c r="D1473" s="7" t="str">
        <f t="shared" si="478"/>
        <v>✔Merged Flat Bundles in Sacks</v>
      </c>
      <c r="E1473" s="7" t="str">
        <f t="shared" si="479"/>
        <v>✔Non-Machinable Letter Trays on Pallets</v>
      </c>
      <c r="F1473" s="7" t="str">
        <f t="shared" si="480"/>
        <v>✔Non-Automation Letters</v>
      </c>
      <c r="H1473" s="22" t="s">
        <v>34</v>
      </c>
      <c r="I1473" s="22"/>
      <c r="J1473" s="22"/>
      <c r="K1473" s="22"/>
    </row>
    <row r="1474" spans="3:21" ht="15" x14ac:dyDescent="0.3">
      <c r="C1474" s="1"/>
      <c r="D1474" s="7" t="str">
        <f t="shared" si="478"/>
        <v>✔Merged Flat Bundles on Pallets</v>
      </c>
      <c r="E1474" s="7" t="str">
        <f t="shared" si="479"/>
        <v>✔Nonmachinable Letters</v>
      </c>
      <c r="F1474" s="7" t="str">
        <f t="shared" si="480"/>
        <v>✔Non-Barcoded Machinable Flats</v>
      </c>
      <c r="H1474" s="22" t="s">
        <v>35</v>
      </c>
    </row>
    <row r="1475" spans="3:21" ht="15" x14ac:dyDescent="0.3">
      <c r="C1475" s="1"/>
      <c r="D1475" s="7" t="str">
        <f t="shared" si="478"/>
        <v>Merged Pallets-5% Threshold</v>
      </c>
      <c r="E1475" s="7"/>
      <c r="F1475" s="7" t="str">
        <f t="shared" si="480"/>
        <v>✔Non-Machinable Flat Bundles on Pallets</v>
      </c>
      <c r="H1475" s="22" t="s">
        <v>138</v>
      </c>
      <c r="I1475" s="22"/>
    </row>
    <row r="1476" spans="3:21" ht="15" x14ac:dyDescent="0.3">
      <c r="C1476" s="1"/>
      <c r="D1476" s="7" t="str">
        <f t="shared" si="478"/>
        <v>✔Merged Pallets-5% Threshold &amp; City State</v>
      </c>
      <c r="E1476" s="7"/>
      <c r="F1476" s="7"/>
      <c r="H1476" s="22" t="s">
        <v>37</v>
      </c>
      <c r="I1476" s="22"/>
      <c r="J1476" s="22"/>
      <c r="K1476" s="22"/>
    </row>
    <row r="1477" spans="3:21" ht="15" x14ac:dyDescent="0.3">
      <c r="C1477" s="1"/>
      <c r="D1477" s="7" t="str">
        <f t="shared" si="478"/>
        <v>✔Non-Automation Flats</v>
      </c>
      <c r="E1477" s="7"/>
      <c r="F1477" s="7"/>
      <c r="H1477" s="22" t="s">
        <v>38</v>
      </c>
      <c r="I1477" s="22"/>
      <c r="J1477" s="22"/>
      <c r="K1477" s="22"/>
    </row>
    <row r="1478" spans="3:21" ht="15" x14ac:dyDescent="0.3">
      <c r="C1478" s="1"/>
      <c r="D1478" s="7" t="str">
        <f t="shared" si="478"/>
        <v>✔Nonmachinable Letters</v>
      </c>
      <c r="E1478" s="29"/>
      <c r="F1478" s="7"/>
      <c r="H1478" s="22" t="s">
        <v>39</v>
      </c>
      <c r="I1478" s="22"/>
      <c r="J1478" s="22"/>
      <c r="K1478" s="22"/>
    </row>
    <row r="1479" spans="3:21" ht="16.8" x14ac:dyDescent="0.3">
      <c r="C1479" s="68" t="s">
        <v>40</v>
      </c>
      <c r="D1479" s="68"/>
      <c r="E1479" s="68"/>
      <c r="F1479" s="68"/>
      <c r="H1479" s="23" t="s">
        <v>41</v>
      </c>
    </row>
    <row r="1480" spans="3:21" ht="15.6" x14ac:dyDescent="0.3">
      <c r="C1480" s="1"/>
      <c r="D1480" s="28" t="s">
        <v>42</v>
      </c>
      <c r="E1480" s="30"/>
      <c r="F1480" s="7"/>
      <c r="H1480" s="22" t="s">
        <v>43</v>
      </c>
      <c r="I1480" s="22" t="s">
        <v>42</v>
      </c>
    </row>
    <row r="1481" spans="3:21" ht="15" x14ac:dyDescent="0.3">
      <c r="C1481" s="1"/>
      <c r="D1481" s="7" t="str">
        <f>I1481</f>
        <v>✔Additional User Documentation (Any)</v>
      </c>
      <c r="E1481" s="7" t="str">
        <f t="shared" ref="E1481:F1484" si="481">J1481</f>
        <v>✔Co-Bundling</v>
      </c>
      <c r="F1481" s="7" t="str">
        <f t="shared" si="481"/>
        <v>✔Optional Endorsement Lines (OELs)</v>
      </c>
      <c r="H1481" s="22" t="s">
        <v>44</v>
      </c>
      <c r="I1481" s="23" t="s">
        <v>45</v>
      </c>
      <c r="J1481" s="23" t="s">
        <v>46</v>
      </c>
      <c r="K1481" s="23" t="s">
        <v>47</v>
      </c>
      <c r="L1481" s="23" t="s">
        <v>48</v>
      </c>
      <c r="M1481" s="23" t="s">
        <v>49</v>
      </c>
      <c r="N1481" s="23" t="s">
        <v>50</v>
      </c>
      <c r="O1481" s="23" t="s">
        <v>51</v>
      </c>
      <c r="P1481" s="23" t="s">
        <v>52</v>
      </c>
      <c r="Q1481" s="23" t="s">
        <v>53</v>
      </c>
      <c r="R1481" s="23" t="s">
        <v>54</v>
      </c>
      <c r="S1481" s="23" t="s">
        <v>55</v>
      </c>
    </row>
    <row r="1482" spans="3:21" ht="15" x14ac:dyDescent="0.3">
      <c r="C1482" s="1"/>
      <c r="D1482" s="7" t="str">
        <f t="shared" ref="D1482:D1484" si="482">I1482</f>
        <v>✔Job Setup/Parameter Report</v>
      </c>
      <c r="E1482" s="7" t="str">
        <f t="shared" si="481"/>
        <v>✔USPS Qualification Report</v>
      </c>
      <c r="F1482" s="7" t="str">
        <f t="shared" si="481"/>
        <v>✔ZAP Approval</v>
      </c>
      <c r="H1482" s="22" t="s">
        <v>56</v>
      </c>
      <c r="I1482" s="22" t="str">
        <f>L1481</f>
        <v>✔Job Setup/Parameter Report</v>
      </c>
      <c r="J1482" s="22" t="str">
        <f t="shared" ref="J1482:K1482" si="483">M1481</f>
        <v>✔USPS Qualification Report</v>
      </c>
      <c r="K1482" s="22" t="str">
        <f t="shared" si="483"/>
        <v>✔ZAP Approval</v>
      </c>
    </row>
    <row r="1483" spans="3:21" ht="15" x14ac:dyDescent="0.3">
      <c r="C1483" s="1"/>
      <c r="D1483" s="7" t="str">
        <f t="shared" si="482"/>
        <v>✔Origin 3-digit Trays/Sacks</v>
      </c>
      <c r="E1483" s="7" t="str">
        <f t="shared" si="481"/>
        <v>✔Origin SCF Sacks</v>
      </c>
      <c r="F1483" s="7" t="str">
        <f t="shared" si="481"/>
        <v>✔IM Barcoded Tray Labels</v>
      </c>
      <c r="H1483" s="22" t="s">
        <v>26</v>
      </c>
      <c r="I1483" s="22" t="str">
        <f>O1481</f>
        <v>✔Origin 3-digit Trays/Sacks</v>
      </c>
      <c r="J1483" s="22" t="str">
        <f t="shared" ref="J1483:K1483" si="484">P1481</f>
        <v>✔Origin SCF Sacks</v>
      </c>
      <c r="K1483" s="22" t="str">
        <f t="shared" si="484"/>
        <v>✔IM Barcoded Tray Labels</v>
      </c>
    </row>
    <row r="1484" spans="3:21" ht="15" x14ac:dyDescent="0.3">
      <c r="C1484" s="1"/>
      <c r="D1484" s="7" t="str">
        <f t="shared" si="482"/>
        <v>✔Origin AADC Trays</v>
      </c>
      <c r="E1484" s="7" t="str">
        <f t="shared" si="481"/>
        <v>✔FSS Preparation</v>
      </c>
      <c r="F1484" s="7"/>
      <c r="H1484" s="22" t="s">
        <v>57</v>
      </c>
      <c r="I1484" s="22" t="str">
        <f>R1481</f>
        <v>✔Origin AADC Trays</v>
      </c>
      <c r="J1484" s="22" t="str">
        <f t="shared" ref="J1484:K1484" si="485">S1481</f>
        <v>✔FSS Preparation</v>
      </c>
      <c r="K1484" s="22">
        <f t="shared" si="485"/>
        <v>0</v>
      </c>
    </row>
    <row r="1485" spans="3:21" ht="14.4" x14ac:dyDescent="0.3">
      <c r="C1485" s="1"/>
      <c r="D1485" s="9"/>
      <c r="E1485" s="9"/>
      <c r="F1485" s="9"/>
      <c r="H1485" s="22" t="s">
        <v>344</v>
      </c>
    </row>
    <row r="1486" spans="3:21" ht="15.6" x14ac:dyDescent="0.3">
      <c r="C1486" s="1"/>
      <c r="D1486" s="13" t="s">
        <v>58</v>
      </c>
      <c r="E1486" s="7"/>
      <c r="F1486" s="7"/>
      <c r="H1486" s="22" t="s">
        <v>59</v>
      </c>
      <c r="I1486" s="22" t="s">
        <v>58</v>
      </c>
    </row>
    <row r="1487" spans="3:21" ht="15" x14ac:dyDescent="0.3">
      <c r="C1487" s="1"/>
      <c r="D1487" s="7" t="str">
        <f>+I1487</f>
        <v>✔CRD Trays</v>
      </c>
      <c r="E1487" s="7" t="str">
        <f t="shared" ref="E1487:F1490" si="486">+J1487</f>
        <v>✔CR5 Trays</v>
      </c>
      <c r="F1487" s="7" t="str">
        <f t="shared" si="486"/>
        <v>✔CR3 Trays</v>
      </c>
      <c r="H1487" s="22" t="s">
        <v>32</v>
      </c>
      <c r="I1487" s="23" t="s">
        <v>60</v>
      </c>
      <c r="J1487" s="23" t="s">
        <v>61</v>
      </c>
      <c r="K1487" s="23" t="s">
        <v>62</v>
      </c>
      <c r="L1487" s="23" t="s">
        <v>63</v>
      </c>
      <c r="M1487" s="23" t="s">
        <v>64</v>
      </c>
      <c r="N1487" s="23" t="s">
        <v>65</v>
      </c>
      <c r="O1487" s="23" t="s">
        <v>66</v>
      </c>
      <c r="P1487" s="23" t="s">
        <v>67</v>
      </c>
      <c r="Q1487" s="23" t="s">
        <v>68</v>
      </c>
      <c r="R1487" s="23" t="s">
        <v>69</v>
      </c>
      <c r="S1487" s="23" t="s">
        <v>70</v>
      </c>
      <c r="T1487" s="23" t="s">
        <v>71</v>
      </c>
      <c r="U1487" s="23" t="s">
        <v>73</v>
      </c>
    </row>
    <row r="1488" spans="3:21" ht="15" x14ac:dyDescent="0.3">
      <c r="C1488" s="1"/>
      <c r="D1488" s="7" t="str">
        <f t="shared" ref="D1488:D1490" si="487">+I1488</f>
        <v>✔CRD Sacks</v>
      </c>
      <c r="E1488" s="7" t="str">
        <f t="shared" si="486"/>
        <v>✔CR5S Sacks</v>
      </c>
      <c r="F1488" s="7" t="str">
        <f t="shared" si="486"/>
        <v>✔CR5 Sacks</v>
      </c>
      <c r="H1488" s="22" t="s">
        <v>74</v>
      </c>
      <c r="I1488" s="22" t="str">
        <f>L1487</f>
        <v>✔CRD Sacks</v>
      </c>
      <c r="J1488" s="22" t="str">
        <f t="shared" ref="J1488:K1488" si="488">M1487</f>
        <v>✔CR5S Sacks</v>
      </c>
      <c r="K1488" s="22" t="str">
        <f t="shared" si="488"/>
        <v>✔CR5 Sacks</v>
      </c>
    </row>
    <row r="1489" spans="3:19" ht="15" x14ac:dyDescent="0.3">
      <c r="C1489" s="1"/>
      <c r="D1489" s="7" t="str">
        <f t="shared" si="487"/>
        <v>✔CR3 Sacks</v>
      </c>
      <c r="E1489" s="7" t="str">
        <f t="shared" si="486"/>
        <v>✔High Density (HD) Price</v>
      </c>
      <c r="F1489" s="7" t="str">
        <f t="shared" si="486"/>
        <v>✔Saturation Price (75%Total)</v>
      </c>
      <c r="H1489" s="22" t="s">
        <v>38</v>
      </c>
      <c r="I1489" s="22" t="str">
        <f>O1487</f>
        <v>✔CR3 Sacks</v>
      </c>
      <c r="J1489" s="22" t="str">
        <f t="shared" ref="J1489:K1489" si="489">P1487</f>
        <v>✔High Density (HD) Price</v>
      </c>
      <c r="K1489" s="22" t="str">
        <f t="shared" si="489"/>
        <v>✔Saturation Price (75%Total)</v>
      </c>
    </row>
    <row r="1490" spans="3:19" ht="15" x14ac:dyDescent="0.3">
      <c r="C1490" s="1"/>
      <c r="D1490" s="7" t="str">
        <f t="shared" si="487"/>
        <v>✔Saturation Price (90%Res)</v>
      </c>
      <c r="E1490" s="7" t="str">
        <f t="shared" si="486"/>
        <v>✔eLOT Sequencing</v>
      </c>
      <c r="F1490" s="7" t="str">
        <f t="shared" si="486"/>
        <v>✔Walk Sequencing</v>
      </c>
      <c r="H1490" s="22" t="s">
        <v>75</v>
      </c>
      <c r="I1490" s="22" t="str">
        <f>R1487</f>
        <v>✔Saturation Price (90%Res)</v>
      </c>
      <c r="J1490" s="22" t="str">
        <f t="shared" ref="J1490:K1490" si="490">S1487</f>
        <v>✔eLOT Sequencing</v>
      </c>
      <c r="K1490" s="22" t="str">
        <f t="shared" si="490"/>
        <v>✔Walk Sequencing</v>
      </c>
    </row>
    <row r="1491" spans="3:19" ht="15" x14ac:dyDescent="0.3">
      <c r="C1491" s="1"/>
      <c r="D1491" s="7" t="str">
        <f>+I1491</f>
        <v>✔High Density Plus (HDP) Price</v>
      </c>
      <c r="E1491" s="7"/>
      <c r="F1491" s="7"/>
      <c r="H1491" s="22" t="s">
        <v>39</v>
      </c>
      <c r="I1491" s="22" t="str">
        <f>U1487</f>
        <v>✔High Density Plus (HDP) Price</v>
      </c>
      <c r="J1491" s="22">
        <f t="shared" ref="J1491:K1491" si="491">V1487</f>
        <v>0</v>
      </c>
      <c r="K1491" s="22">
        <f t="shared" si="491"/>
        <v>0</v>
      </c>
    </row>
    <row r="1492" spans="3:19" ht="15" x14ac:dyDescent="0.3">
      <c r="C1492" s="1"/>
      <c r="D1492" s="7"/>
      <c r="E1492" s="7"/>
      <c r="F1492" s="7"/>
      <c r="H1492" s="22" t="s">
        <v>76</v>
      </c>
    </row>
    <row r="1493" spans="3:19" ht="15.6" x14ac:dyDescent="0.3">
      <c r="C1493" s="1"/>
      <c r="D1493" s="13" t="s">
        <v>77</v>
      </c>
      <c r="E1493" s="7"/>
      <c r="F1493" s="7"/>
      <c r="H1493" s="22" t="s">
        <v>26</v>
      </c>
      <c r="I1493" s="22" t="s">
        <v>77</v>
      </c>
    </row>
    <row r="1494" spans="3:19" ht="15" x14ac:dyDescent="0.3">
      <c r="C1494" s="1"/>
      <c r="D1494" s="7" t="str">
        <f>I1494</f>
        <v>✔Optional 5-Digit Pallets</v>
      </c>
      <c r="E1494" s="7" t="str">
        <f t="shared" ref="E1494:F1495" si="492">J1494</f>
        <v>✔Optional 3-digit Pallets</v>
      </c>
      <c r="F1494" s="7" t="str">
        <f t="shared" si="492"/>
        <v>✔Non-Barcoded Pallet Placards</v>
      </c>
      <c r="H1494" s="22" t="s">
        <v>78</v>
      </c>
      <c r="I1494" s="23" t="s">
        <v>79</v>
      </c>
      <c r="J1494" s="23" t="s">
        <v>80</v>
      </c>
      <c r="K1494" s="23" t="s">
        <v>81</v>
      </c>
      <c r="L1494" s="23" t="s">
        <v>83</v>
      </c>
      <c r="M1494" s="23" t="s">
        <v>85</v>
      </c>
      <c r="N1494" s="23" t="s">
        <v>86</v>
      </c>
    </row>
    <row r="1495" spans="3:19" ht="15" x14ac:dyDescent="0.3">
      <c r="C1495" s="1"/>
      <c r="D1495" s="7" t="str">
        <f t="shared" ref="D1495" si="493">I1495</f>
        <v>✔ASF/NDC Bundle Reallocation</v>
      </c>
      <c r="E1495" s="7" t="str">
        <f t="shared" si="492"/>
        <v>✔Intelligent Mail Container Placard</v>
      </c>
      <c r="F1495" s="7" t="str">
        <f t="shared" si="492"/>
        <v>✔CR5S/CR5 - No Minimum Volume</v>
      </c>
      <c r="H1495" s="22" t="s">
        <v>87</v>
      </c>
      <c r="I1495" s="22" t="str">
        <f>L1494</f>
        <v>✔ASF/NDC Bundle Reallocation</v>
      </c>
      <c r="J1495" s="22" t="str">
        <f t="shared" ref="J1495:K1495" si="494">M1494</f>
        <v>✔Intelligent Mail Container Placard</v>
      </c>
      <c r="K1495" s="22" t="str">
        <f t="shared" si="494"/>
        <v>✔CR5S/CR5 - No Minimum Volume</v>
      </c>
    </row>
    <row r="1496" spans="3:19" ht="15" x14ac:dyDescent="0.3">
      <c r="C1496" s="1"/>
      <c r="D1496" s="7"/>
      <c r="E1496" s="7"/>
      <c r="F1496" s="7"/>
      <c r="H1496" s="22" t="s">
        <v>88</v>
      </c>
      <c r="I1496" s="22">
        <f>O1494</f>
        <v>0</v>
      </c>
      <c r="J1496" s="22">
        <f t="shared" ref="J1496:K1496" si="495">P1494</f>
        <v>0</v>
      </c>
      <c r="K1496" s="22">
        <f t="shared" si="495"/>
        <v>0</v>
      </c>
    </row>
    <row r="1497" spans="3:19" ht="15" x14ac:dyDescent="0.3">
      <c r="C1497" s="1"/>
      <c r="D1497" s="7"/>
      <c r="E1497" s="7"/>
      <c r="F1497" s="7"/>
      <c r="H1497" s="22" t="s">
        <v>89</v>
      </c>
    </row>
    <row r="1498" spans="3:19" ht="15.6" x14ac:dyDescent="0.3">
      <c r="C1498" s="1"/>
      <c r="D1498" s="13" t="s">
        <v>90</v>
      </c>
      <c r="E1498" s="7"/>
      <c r="F1498" s="7"/>
      <c r="H1498" s="22" t="s">
        <v>342</v>
      </c>
      <c r="I1498" s="22" t="s">
        <v>90</v>
      </c>
    </row>
    <row r="1499" spans="3:19" ht="15" x14ac:dyDescent="0.3">
      <c r="C1499" s="1"/>
      <c r="D1499" s="7" t="str">
        <f>I1499</f>
        <v>✔PER - Flat Tray Preparation</v>
      </c>
      <c r="E1499" s="7" t="str">
        <f t="shared" ref="E1499:F1502" si="496">J1499</f>
        <v>✔Outside County Container Report</v>
      </c>
      <c r="F1499" s="7" t="str">
        <f t="shared" si="496"/>
        <v>✔PER - 6pc Letter Tray Minimum</v>
      </c>
      <c r="H1499" s="22" t="s">
        <v>91</v>
      </c>
      <c r="I1499" s="23" t="s">
        <v>92</v>
      </c>
      <c r="J1499" s="23" t="s">
        <v>93</v>
      </c>
      <c r="K1499" s="23" t="s">
        <v>94</v>
      </c>
      <c r="L1499" s="23" t="s">
        <v>95</v>
      </c>
      <c r="M1499" s="23" t="s">
        <v>96</v>
      </c>
      <c r="N1499" s="23" t="s">
        <v>97</v>
      </c>
      <c r="O1499" s="23" t="s">
        <v>98</v>
      </c>
      <c r="P1499" s="23" t="s">
        <v>195</v>
      </c>
      <c r="Q1499" s="23" t="s">
        <v>99</v>
      </c>
      <c r="R1499" s="23" t="s">
        <v>100</v>
      </c>
      <c r="S1499" s="23" t="s">
        <v>101</v>
      </c>
    </row>
    <row r="1500" spans="3:19" ht="15" x14ac:dyDescent="0.3">
      <c r="C1500" s="1"/>
      <c r="D1500" s="7" t="str">
        <f t="shared" ref="D1500:D1502" si="497">I1500</f>
        <v>✔PER - FIRM Bundles</v>
      </c>
      <c r="E1500" s="7" t="str">
        <f t="shared" si="496"/>
        <v>✔PER - In County Prices</v>
      </c>
      <c r="F1500" s="7" t="str">
        <f t="shared" si="496"/>
        <v>✔PER - Zone Summary Report</v>
      </c>
      <c r="H1500" s="22" t="s">
        <v>102</v>
      </c>
      <c r="I1500" s="22" t="str">
        <f>L1499</f>
        <v>✔PER - FIRM Bundles</v>
      </c>
      <c r="J1500" s="22" t="str">
        <f t="shared" ref="J1500:K1500" si="498">M1499</f>
        <v>✔PER - In County Prices</v>
      </c>
      <c r="K1500" s="22" t="str">
        <f t="shared" si="498"/>
        <v>✔PER - Zone Summary Report</v>
      </c>
    </row>
    <row r="1501" spans="3:19" ht="15" x14ac:dyDescent="0.3">
      <c r="C1501" s="1"/>
      <c r="D1501" s="7" t="str">
        <f t="shared" si="497"/>
        <v>✔PER - Ride Along Pieces</v>
      </c>
      <c r="E1501" s="7" t="str">
        <f t="shared" si="496"/>
        <v>✔PER - Additional Mailing Offices</v>
      </c>
      <c r="F1501" s="7" t="str">
        <f t="shared" si="496"/>
        <v>✔Outside County Bundle Report</v>
      </c>
      <c r="H1501" s="22" t="s">
        <v>138</v>
      </c>
      <c r="I1501" s="22" t="str">
        <f>O1499</f>
        <v>✔PER - Ride Along Pieces</v>
      </c>
      <c r="J1501" s="22" t="str">
        <f t="shared" ref="J1501:K1501" si="499">P1499</f>
        <v>✔PER - Additional Mailing Offices</v>
      </c>
      <c r="K1501" s="22" t="str">
        <f t="shared" si="499"/>
        <v>✔Outside County Bundle Report</v>
      </c>
    </row>
    <row r="1502" spans="3:19" ht="15" x14ac:dyDescent="0.3">
      <c r="C1502" s="1"/>
      <c r="D1502" s="7" t="str">
        <f t="shared" si="497"/>
        <v>✔Limited Circulation Discount</v>
      </c>
      <c r="E1502" s="7" t="str">
        <f t="shared" si="496"/>
        <v>✔24-pc Trays/Sacks</v>
      </c>
      <c r="F1502" s="7"/>
      <c r="H1502" s="22" t="s">
        <v>37</v>
      </c>
      <c r="I1502" s="22" t="str">
        <f>R1499</f>
        <v>✔Limited Circulation Discount</v>
      </c>
      <c r="J1502" s="22" t="str">
        <f>S1499</f>
        <v>✔24-pc Trays/Sacks</v>
      </c>
      <c r="K1502" s="22">
        <f>T1499</f>
        <v>0</v>
      </c>
    </row>
    <row r="1503" spans="3:19" ht="15" x14ac:dyDescent="0.3">
      <c r="C1503" s="1"/>
      <c r="D1503" s="7"/>
      <c r="E1503" s="7"/>
      <c r="F1503" s="7"/>
      <c r="H1503" s="22" t="s">
        <v>103</v>
      </c>
      <c r="I1503" s="22"/>
      <c r="J1503" s="22"/>
      <c r="K1503" s="22"/>
    </row>
    <row r="1504" spans="3:19" ht="15.6" x14ac:dyDescent="0.3">
      <c r="C1504" s="1"/>
      <c r="D1504" s="13" t="s">
        <v>104</v>
      </c>
      <c r="E1504" s="7"/>
      <c r="F1504" s="7"/>
      <c r="H1504" s="22" t="s">
        <v>105</v>
      </c>
      <c r="I1504" s="22" t="s">
        <v>104</v>
      </c>
    </row>
    <row r="1505" spans="3:12" ht="15" x14ac:dyDescent="0.3">
      <c r="C1505" s="1"/>
      <c r="D1505" s="7" t="str">
        <f>I1505</f>
        <v>✔5-digit Scheme Bundles (L007)</v>
      </c>
      <c r="E1505" s="7" t="str">
        <f t="shared" ref="E1505:F1505" si="500">J1505</f>
        <v>✔3-digit Scheme Bundles (L008)</v>
      </c>
      <c r="F1505" s="7" t="str">
        <f t="shared" si="500"/>
        <v>✔5-digit Scheme Sacks</v>
      </c>
      <c r="H1505" s="22" t="s">
        <v>106</v>
      </c>
      <c r="I1505" s="23" t="s">
        <v>107</v>
      </c>
      <c r="J1505" s="23" t="s">
        <v>108</v>
      </c>
      <c r="K1505" s="23" t="s">
        <v>109</v>
      </c>
    </row>
    <row r="1506" spans="3:12" ht="15" x14ac:dyDescent="0.3">
      <c r="C1506" s="1"/>
      <c r="D1506" s="7"/>
      <c r="E1506" s="7"/>
      <c r="F1506" s="7"/>
      <c r="H1506" s="22" t="s">
        <v>40</v>
      </c>
    </row>
    <row r="1507" spans="3:12" ht="15.6" x14ac:dyDescent="0.3">
      <c r="C1507" s="1"/>
      <c r="D1507" s="13" t="s">
        <v>110</v>
      </c>
      <c r="E1507" s="7"/>
      <c r="F1507" s="7"/>
      <c r="H1507" s="22"/>
      <c r="I1507" s="22" t="s">
        <v>110</v>
      </c>
    </row>
    <row r="1508" spans="3:12" ht="15" x14ac:dyDescent="0.3">
      <c r="C1508" s="1"/>
      <c r="D1508" s="7" t="str">
        <f>I1508</f>
        <v>✔Reduced Overflow</v>
      </c>
      <c r="E1508" s="7" t="str">
        <f t="shared" ref="E1508:F1508" si="501">J1508</f>
        <v>✔5-digit\Scheme Trays</v>
      </c>
      <c r="F1508" s="7" t="str">
        <f t="shared" si="501"/>
        <v>✔3-digit\Scheme Trays</v>
      </c>
      <c r="H1508" s="22" t="s">
        <v>111</v>
      </c>
      <c r="I1508" s="23" t="s">
        <v>113</v>
      </c>
      <c r="J1508" s="23" t="s">
        <v>114</v>
      </c>
      <c r="K1508" s="23" t="s">
        <v>115</v>
      </c>
      <c r="L1508" s="23" t="s">
        <v>116</v>
      </c>
    </row>
    <row r="1509" spans="3:12" ht="15" x14ac:dyDescent="0.3">
      <c r="C1509" s="1"/>
      <c r="D1509" s="7" t="str">
        <f>I1509</f>
        <v>✔AADC Trays</v>
      </c>
      <c r="E1509" s="7"/>
      <c r="F1509" s="7"/>
      <c r="H1509" s="22" t="s">
        <v>196</v>
      </c>
      <c r="I1509" s="22" t="str">
        <f>L1508</f>
        <v>✔AADC Trays</v>
      </c>
      <c r="J1509" s="22">
        <f t="shared" ref="J1509:K1509" si="502">M1508</f>
        <v>0</v>
      </c>
      <c r="K1509" s="22">
        <f t="shared" si="502"/>
        <v>0</v>
      </c>
    </row>
    <row r="1510" spans="3:12" ht="15" x14ac:dyDescent="0.3">
      <c r="C1510" s="16"/>
      <c r="D1510" s="7"/>
      <c r="E1510" s="7"/>
      <c r="F1510" s="7"/>
      <c r="H1510" s="22" t="s">
        <v>192</v>
      </c>
    </row>
    <row r="1511" spans="3:12" ht="15.6" x14ac:dyDescent="0.3">
      <c r="C1511" s="1"/>
      <c r="D1511" s="13" t="s">
        <v>119</v>
      </c>
      <c r="E1511" s="7"/>
      <c r="F1511" s="7"/>
      <c r="H1511" s="22" t="s">
        <v>120</v>
      </c>
      <c r="I1511" s="22" t="s">
        <v>119</v>
      </c>
    </row>
    <row r="1512" spans="3:12" ht="15" x14ac:dyDescent="0.3">
      <c r="C1512" s="1"/>
      <c r="D1512" s="7"/>
      <c r="E1512" s="7"/>
      <c r="F1512" s="7"/>
      <c r="H1512" s="36">
        <v>43585</v>
      </c>
      <c r="I1512" s="23"/>
      <c r="J1512" s="23"/>
      <c r="K1512" s="23"/>
    </row>
    <row r="1513" spans="3:12" ht="15" x14ac:dyDescent="0.3">
      <c r="C1513" s="1"/>
      <c r="D1513" s="7"/>
      <c r="E1513" s="7"/>
      <c r="F1513" s="7"/>
      <c r="H1513" s="22"/>
      <c r="I1513" s="22">
        <f>L1512</f>
        <v>0</v>
      </c>
      <c r="J1513" s="22">
        <f t="shared" ref="J1513:K1513" si="503">M1512</f>
        <v>0</v>
      </c>
      <c r="K1513" s="22">
        <f t="shared" si="503"/>
        <v>0</v>
      </c>
    </row>
    <row r="1514" spans="3:12" ht="15" x14ac:dyDescent="0.3">
      <c r="C1514" s="1"/>
      <c r="D1514" s="7"/>
      <c r="E1514" s="7"/>
      <c r="F1514" s="7"/>
      <c r="H1514" s="22"/>
      <c r="I1514" s="22">
        <f>O1512</f>
        <v>0</v>
      </c>
      <c r="J1514" s="22">
        <f t="shared" ref="J1514:K1514" si="504">P1512</f>
        <v>0</v>
      </c>
      <c r="K1514" s="22">
        <f t="shared" si="504"/>
        <v>0</v>
      </c>
    </row>
    <row r="1515" spans="3:12" ht="15" x14ac:dyDescent="0.3">
      <c r="C1515" s="1"/>
      <c r="D1515" s="7"/>
      <c r="E1515" s="7"/>
      <c r="F1515" s="7"/>
      <c r="H1515" s="22"/>
      <c r="I1515" s="22">
        <f>R1512</f>
        <v>0</v>
      </c>
      <c r="J1515" s="22">
        <f>S1512</f>
        <v>0</v>
      </c>
      <c r="K1515" s="22">
        <f>T1512</f>
        <v>0</v>
      </c>
    </row>
    <row r="1516" spans="3:12" ht="15" x14ac:dyDescent="0.3">
      <c r="C1516" s="26"/>
      <c r="D1516" s="27"/>
      <c r="E1516" s="27"/>
      <c r="F1516" s="27"/>
      <c r="H1516" s="22"/>
      <c r="I1516" s="22"/>
      <c r="J1516" s="22"/>
      <c r="K1516" s="22"/>
    </row>
    <row r="1517" spans="3:12" ht="15.6" x14ac:dyDescent="0.3">
      <c r="C1517" s="1"/>
      <c r="D1517" s="13" t="s">
        <v>111</v>
      </c>
      <c r="E1517" s="17" t="s">
        <v>133</v>
      </c>
      <c r="F1517" s="6" t="str">
        <f>H1510</f>
        <v>N/A</v>
      </c>
      <c r="H1517" s="22"/>
    </row>
    <row r="1518" spans="3:12" ht="15" customHeight="1" x14ac:dyDescent="0.3">
      <c r="C1518" s="1"/>
      <c r="D1518" s="71" t="str">
        <f>H1509</f>
        <v>PC: 32-BIT WINDOWS</v>
      </c>
      <c r="E1518" s="71"/>
      <c r="F1518" s="71"/>
      <c r="H1518" s="22"/>
    </row>
    <row r="1519" spans="3:12" ht="15" customHeight="1" x14ac:dyDescent="0.3">
      <c r="C1519" s="1"/>
      <c r="D1519" s="71"/>
      <c r="E1519" s="71"/>
      <c r="F1519" s="71"/>
      <c r="H1519" s="22"/>
    </row>
    <row r="1520" spans="3:12" ht="15.6" x14ac:dyDescent="0.3">
      <c r="C1520" s="1"/>
      <c r="D1520" s="7" t="s">
        <v>120</v>
      </c>
      <c r="E1520" s="17" t="s">
        <v>134</v>
      </c>
      <c r="F1520" s="18">
        <f>$I$2</f>
        <v>45678</v>
      </c>
      <c r="H1520" s="22"/>
    </row>
    <row r="1521" spans="3:10" ht="15" x14ac:dyDescent="0.3">
      <c r="C1521" s="1"/>
      <c r="D1521" s="7"/>
      <c r="E1521" s="19"/>
      <c r="F1521" s="20"/>
      <c r="G1521">
        <f>1463-1388+1</f>
        <v>76</v>
      </c>
      <c r="H1521" s="22"/>
    </row>
    <row r="1522" spans="3:10" ht="14.4" x14ac:dyDescent="0.3">
      <c r="C1522" s="1"/>
      <c r="D1522" s="1"/>
      <c r="E1522" s="1"/>
      <c r="F1522" s="1"/>
      <c r="H1522" s="22"/>
    </row>
    <row r="1523" spans="3:10" ht="16.8" x14ac:dyDescent="0.25">
      <c r="C1523" s="72" t="s">
        <v>3</v>
      </c>
      <c r="D1523" s="72"/>
      <c r="E1523" s="72"/>
      <c r="F1523" s="72"/>
    </row>
    <row r="1524" spans="3:10" ht="16.8" x14ac:dyDescent="0.25">
      <c r="C1524" s="73" t="s">
        <v>4</v>
      </c>
      <c r="D1524" s="73"/>
      <c r="E1524" s="73"/>
      <c r="F1524" s="73"/>
    </row>
    <row r="1525" spans="3:10" x14ac:dyDescent="0.25">
      <c r="C1525" s="1"/>
      <c r="D1525" s="9"/>
      <c r="E1525" s="9"/>
      <c r="F1525" s="9"/>
    </row>
    <row r="1526" spans="3:10" ht="15.6" x14ac:dyDescent="0.3">
      <c r="C1526" s="69" t="str">
        <f t="shared" ref="C1526:C1534" si="505">+J1526</f>
        <v>Company Name:   BCC SOFTWARE, LLC</v>
      </c>
      <c r="D1526" s="69"/>
      <c r="E1526" s="69"/>
      <c r="F1526" s="69"/>
      <c r="G1526" s="46"/>
      <c r="H1526" s="22" t="s">
        <v>5</v>
      </c>
      <c r="I1526" s="22" t="s">
        <v>193</v>
      </c>
      <c r="J1526" s="22" t="str">
        <f t="shared" ref="J1526:J1534" si="506">CONCATENATE(H1526,I1526)</f>
        <v>Company Name:   BCC SOFTWARE, LLC</v>
      </c>
    </row>
    <row r="1527" spans="3:10" ht="15.6" x14ac:dyDescent="0.3">
      <c r="C1527" s="69" t="str">
        <f t="shared" si="505"/>
        <v>Product Name:   BULK MAILER BUSINESS</v>
      </c>
      <c r="D1527" s="69"/>
      <c r="E1527" s="69"/>
      <c r="F1527" s="69"/>
      <c r="G1527" s="46"/>
      <c r="H1527" s="22" t="s">
        <v>7</v>
      </c>
      <c r="I1527" s="22" t="s">
        <v>313</v>
      </c>
      <c r="J1527" s="22" t="str">
        <f t="shared" si="506"/>
        <v>Product Name:   BULK MAILER BUSINESS</v>
      </c>
    </row>
    <row r="1528" spans="3:10" ht="15.6" x14ac:dyDescent="0.3">
      <c r="C1528" s="69" t="str">
        <f t="shared" si="505"/>
        <v>Product Version:   06.01</v>
      </c>
      <c r="D1528" s="69"/>
      <c r="E1528" s="69"/>
      <c r="F1528" s="69"/>
      <c r="G1528" s="46"/>
      <c r="H1528" s="22" t="s">
        <v>9</v>
      </c>
      <c r="I1528" s="47" t="s">
        <v>405</v>
      </c>
      <c r="J1528" s="22" t="str">
        <f t="shared" si="506"/>
        <v>Product Version:   06.01</v>
      </c>
    </row>
    <row r="1529" spans="3:10" ht="15" x14ac:dyDescent="0.3">
      <c r="C1529" s="70" t="str">
        <f>+J1529</f>
        <v xml:space="preserve">Sales Contact:   Adam Koester </v>
      </c>
      <c r="D1529" s="70"/>
      <c r="E1529" s="70"/>
      <c r="F1529" s="70"/>
      <c r="G1529" s="46"/>
      <c r="H1529" s="22" t="s">
        <v>10</v>
      </c>
      <c r="I1529" s="62" t="s">
        <v>408</v>
      </c>
      <c r="J1529" s="22" t="str">
        <f>CONCATENATE(H1529,I1529)</f>
        <v xml:space="preserve">Sales Contact:   Adam Koester </v>
      </c>
    </row>
    <row r="1530" spans="3:10" ht="15" x14ac:dyDescent="0.3">
      <c r="C1530" s="70" t="str">
        <f>+J1530</f>
        <v>Address:   1890 S Winton Rd Suite 180</v>
      </c>
      <c r="D1530" s="70"/>
      <c r="E1530" s="70"/>
      <c r="F1530" s="70"/>
      <c r="G1530" s="46"/>
      <c r="H1530" s="22" t="s">
        <v>12</v>
      </c>
      <c r="I1530" s="63" t="s">
        <v>409</v>
      </c>
      <c r="J1530" s="22" t="str">
        <f>CONCATENATE(H1530,I1530)</f>
        <v>Address:   1890 S Winton Rd Suite 180</v>
      </c>
    </row>
    <row r="1531" spans="3:10" ht="15" x14ac:dyDescent="0.3">
      <c r="C1531" s="70" t="str">
        <f>+J1531</f>
        <v>City State Zip:   Rochester, NY 14618-4009</v>
      </c>
      <c r="D1531" s="70"/>
      <c r="E1531" s="70"/>
      <c r="F1531" s="70"/>
      <c r="G1531" s="46"/>
      <c r="H1531" s="22" t="s">
        <v>14</v>
      </c>
      <c r="I1531" s="63" t="s">
        <v>411</v>
      </c>
      <c r="J1531" s="22" t="str">
        <f>CONCATENATE(H1531,I1531)</f>
        <v>City State Zip:   Rochester, NY 14618-4009</v>
      </c>
    </row>
    <row r="1532" spans="3:10" ht="15" x14ac:dyDescent="0.3">
      <c r="C1532" s="70" t="str">
        <f>+J1532</f>
        <v>Phone:   (800) 337-0442</v>
      </c>
      <c r="D1532" s="70"/>
      <c r="E1532" s="70"/>
      <c r="F1532" s="70"/>
      <c r="G1532" s="46"/>
      <c r="H1532" s="22" t="s">
        <v>15</v>
      </c>
      <c r="I1532" s="63" t="s">
        <v>413</v>
      </c>
      <c r="J1532" s="22" t="str">
        <f>CONCATENATE(H1532,I1532)</f>
        <v>Phone:   (800) 337-0442</v>
      </c>
    </row>
    <row r="1533" spans="3:10" ht="15" x14ac:dyDescent="0.3">
      <c r="C1533" s="70" t="str">
        <f>+J1533</f>
        <v>Email:    akoester@bccsoftware.com</v>
      </c>
      <c r="D1533" s="70"/>
      <c r="E1533" s="70"/>
      <c r="F1533" s="70"/>
      <c r="G1533" s="46"/>
      <c r="H1533" s="22" t="s">
        <v>19</v>
      </c>
      <c r="I1533" s="63" t="s">
        <v>415</v>
      </c>
      <c r="J1533" s="22" t="str">
        <f>CONCATENATE(H1533,I1533)</f>
        <v>Email:    akoester@bccsoftware.com</v>
      </c>
    </row>
    <row r="1534" spans="3:10" ht="15" x14ac:dyDescent="0.3">
      <c r="C1534" s="70" t="str">
        <f t="shared" si="505"/>
        <v>Web:   https://bccsoftware.com</v>
      </c>
      <c r="D1534" s="70"/>
      <c r="E1534" s="70"/>
      <c r="F1534" s="70"/>
      <c r="G1534" s="46"/>
      <c r="H1534" s="22" t="s">
        <v>21</v>
      </c>
      <c r="I1534" s="22" t="s">
        <v>372</v>
      </c>
      <c r="J1534" s="22" t="str">
        <f t="shared" si="506"/>
        <v>Web:   https://bccsoftware.com</v>
      </c>
    </row>
    <row r="1535" spans="3:10" x14ac:dyDescent="0.25">
      <c r="C1535" s="1"/>
      <c r="D1535" s="9"/>
      <c r="E1535" s="9"/>
      <c r="F1535" s="9"/>
    </row>
    <row r="1536" spans="3:10" ht="16.8" x14ac:dyDescent="0.25">
      <c r="C1536" s="68" t="s">
        <v>23</v>
      </c>
      <c r="D1536" s="68"/>
      <c r="E1536" s="68"/>
      <c r="F1536" s="68"/>
    </row>
    <row r="1537" spans="3:8" ht="15.6" x14ac:dyDescent="0.3">
      <c r="C1537" s="1"/>
      <c r="D1537" s="28" t="str">
        <f>H1537</f>
        <v>Standard Mail</v>
      </c>
      <c r="E1537" s="28" t="str">
        <f>H1554</f>
        <v>First-Class</v>
      </c>
      <c r="F1537" s="13" t="str">
        <f>H1567</f>
        <v>Periodical</v>
      </c>
      <c r="H1537" s="22" t="s">
        <v>24</v>
      </c>
    </row>
    <row r="1538" spans="3:8" ht="15" x14ac:dyDescent="0.3">
      <c r="C1538" s="1"/>
      <c r="D1538" s="7" t="str">
        <f>H1538</f>
        <v>✔Automation Flats</v>
      </c>
      <c r="E1538" s="7" t="str">
        <f>+H1555</f>
        <v>✔Automation Flat Trays on Pallets</v>
      </c>
      <c r="F1538" s="7" t="str">
        <f>H1568</f>
        <v>✔Automation Letters</v>
      </c>
      <c r="H1538" s="22" t="s">
        <v>25</v>
      </c>
    </row>
    <row r="1539" spans="3:8" ht="15" x14ac:dyDescent="0.3">
      <c r="C1539" s="1"/>
      <c r="D1539" s="7" t="str">
        <f t="shared" ref="D1539:D1553" si="507">H1539</f>
        <v>✔Automation Letters</v>
      </c>
      <c r="E1539" s="7" t="str">
        <f t="shared" ref="E1539:E1549" si="508">+H1556</f>
        <v>✔Automation Flats - Bundle Based Option</v>
      </c>
      <c r="F1539" s="7" t="str">
        <f t="shared" ref="F1539:F1550" si="509">H1569</f>
        <v>✔Barcoded Machinable Flats</v>
      </c>
      <c r="H1539" s="22" t="s">
        <v>26</v>
      </c>
    </row>
    <row r="1540" spans="3:8" ht="15" x14ac:dyDescent="0.3">
      <c r="C1540" s="1"/>
      <c r="D1540" s="7" t="str">
        <f t="shared" si="507"/>
        <v>✔Co-Sacked Flats</v>
      </c>
      <c r="E1540" s="7" t="str">
        <f t="shared" si="508"/>
        <v>✔Automation Flats - Tray Based Option</v>
      </c>
      <c r="F1540" s="7" t="str">
        <f t="shared" si="509"/>
        <v>✔Carrier Route Flats</v>
      </c>
      <c r="H1540" s="22" t="s">
        <v>341</v>
      </c>
    </row>
    <row r="1541" spans="3:8" ht="15" x14ac:dyDescent="0.3">
      <c r="C1541" s="1"/>
      <c r="D1541" s="7" t="str">
        <f t="shared" si="507"/>
        <v>✔ECR Flats</v>
      </c>
      <c r="E1541" s="7" t="str">
        <f t="shared" si="508"/>
        <v>✔Automation Letters</v>
      </c>
      <c r="F1541" s="7" t="str">
        <f t="shared" si="509"/>
        <v>✔Carrier Route Letters</v>
      </c>
      <c r="H1541" s="22" t="s">
        <v>27</v>
      </c>
    </row>
    <row r="1542" spans="3:8" ht="15" x14ac:dyDescent="0.3">
      <c r="C1542" s="1"/>
      <c r="D1542" s="7" t="str">
        <f t="shared" si="507"/>
        <v>✔ECR Letters &lt;= 3.0 Ounces</v>
      </c>
      <c r="E1542" s="7" t="str">
        <f t="shared" si="508"/>
        <v>✔Automation Letters - Trays on Pallets</v>
      </c>
      <c r="F1542" s="7" t="str">
        <f t="shared" si="509"/>
        <v>✔Machinable Flat Bundles on Pallets</v>
      </c>
      <c r="H1542" s="22" t="s">
        <v>28</v>
      </c>
    </row>
    <row r="1543" spans="3:8" ht="15" x14ac:dyDescent="0.3">
      <c r="C1543" s="1"/>
      <c r="D1543" s="7" t="str">
        <f t="shared" si="507"/>
        <v>✔ECR Letters &gt; 3.0 Ounces</v>
      </c>
      <c r="E1543" s="7" t="str">
        <f t="shared" si="508"/>
        <v>✔Co-Trayed Flats</v>
      </c>
      <c r="F1543" s="7" t="str">
        <f t="shared" si="509"/>
        <v>✔Machinable Flats Co-Sacked Preparation</v>
      </c>
      <c r="H1543" s="22" t="s">
        <v>29</v>
      </c>
    </row>
    <row r="1544" spans="3:8" ht="15" x14ac:dyDescent="0.3">
      <c r="C1544" s="1"/>
      <c r="D1544" s="7" t="str">
        <f t="shared" si="507"/>
        <v>✔Flat Bundles on Pallets</v>
      </c>
      <c r="E1544" s="7" t="str">
        <f t="shared" si="508"/>
        <v>✔Machinable Letter Trays on Pallets</v>
      </c>
      <c r="F1544" s="7" t="str">
        <f t="shared" si="509"/>
        <v>Merged Bundles on Pallets</v>
      </c>
      <c r="H1544" s="22" t="s">
        <v>30</v>
      </c>
    </row>
    <row r="1545" spans="3:8" ht="15" x14ac:dyDescent="0.3">
      <c r="C1545" s="1"/>
      <c r="D1545" s="7" t="str">
        <f t="shared" si="507"/>
        <v>✔Irregular Parcels</v>
      </c>
      <c r="E1545" s="7" t="str">
        <f t="shared" si="508"/>
        <v>✔Machinable Letters</v>
      </c>
      <c r="F1545" s="7" t="str">
        <f t="shared" si="509"/>
        <v>Merged Flats in Sacks</v>
      </c>
      <c r="H1545" s="22" t="s">
        <v>31</v>
      </c>
    </row>
    <row r="1546" spans="3:8" ht="15" x14ac:dyDescent="0.3">
      <c r="C1546" s="1"/>
      <c r="D1546" s="7" t="str">
        <f t="shared" si="507"/>
        <v>✔Machinable Letters</v>
      </c>
      <c r="E1546" s="7" t="str">
        <f t="shared" si="508"/>
        <v>✔Non-Automation Flat Trays on Pallets</v>
      </c>
      <c r="F1546" s="7" t="str">
        <f t="shared" si="509"/>
        <v>Merged Pallets-5% Threshold</v>
      </c>
      <c r="H1546" s="22" t="s">
        <v>32</v>
      </c>
    </row>
    <row r="1547" spans="3:8" ht="15" x14ac:dyDescent="0.3">
      <c r="C1547" s="1"/>
      <c r="D1547" s="7" t="str">
        <f t="shared" si="507"/>
        <v>✔Machinable Parcels</v>
      </c>
      <c r="E1547" s="7" t="str">
        <f t="shared" si="508"/>
        <v>✔Non-Automation Flats</v>
      </c>
      <c r="F1547" s="7" t="str">
        <f t="shared" si="509"/>
        <v>✔Merged Pallets-5% Threshold &amp; City State</v>
      </c>
      <c r="H1547" s="22" t="s">
        <v>33</v>
      </c>
    </row>
    <row r="1548" spans="3:8" ht="15" x14ac:dyDescent="0.3">
      <c r="C1548" s="1"/>
      <c r="D1548" s="7" t="str">
        <f t="shared" si="507"/>
        <v>Merged Flat Bundles in Sacks</v>
      </c>
      <c r="E1548" s="7" t="str">
        <f t="shared" si="508"/>
        <v>✔Non-Machinable Letter Trays on Pallets</v>
      </c>
      <c r="F1548" s="7" t="str">
        <f t="shared" si="509"/>
        <v>✔Non-Automation Letters</v>
      </c>
      <c r="H1548" s="22" t="s">
        <v>172</v>
      </c>
    </row>
    <row r="1549" spans="3:8" ht="15" x14ac:dyDescent="0.3">
      <c r="C1549" s="1"/>
      <c r="D1549" s="7" t="str">
        <f t="shared" si="507"/>
        <v>Merged Flat Bundles on Pallets</v>
      </c>
      <c r="E1549" s="7" t="str">
        <f t="shared" si="508"/>
        <v>✔Nonmachinable Letters</v>
      </c>
      <c r="F1549" s="7" t="str">
        <f t="shared" si="509"/>
        <v>✔Non-Barcoded Machinable Flats</v>
      </c>
      <c r="H1549" s="22" t="s">
        <v>137</v>
      </c>
    </row>
    <row r="1550" spans="3:8" ht="15" x14ac:dyDescent="0.3">
      <c r="C1550" s="1"/>
      <c r="D1550" s="7" t="str">
        <f t="shared" si="507"/>
        <v>Merged Pallets-5% Threshold</v>
      </c>
      <c r="E1550" s="7"/>
      <c r="F1550" s="7" t="str">
        <f t="shared" si="509"/>
        <v>✔Non-Machinable Flat Bundles on Pallets</v>
      </c>
      <c r="H1550" s="22" t="s">
        <v>138</v>
      </c>
    </row>
    <row r="1551" spans="3:8" ht="15" x14ac:dyDescent="0.3">
      <c r="C1551" s="1"/>
      <c r="D1551" s="7" t="str">
        <f t="shared" si="507"/>
        <v>✔Merged Pallets-5% Threshold &amp; City State</v>
      </c>
      <c r="E1551" s="7"/>
      <c r="F1551" s="7"/>
      <c r="H1551" s="22" t="s">
        <v>37</v>
      </c>
    </row>
    <row r="1552" spans="3:8" ht="15" x14ac:dyDescent="0.3">
      <c r="C1552" s="1"/>
      <c r="D1552" s="7" t="str">
        <f t="shared" si="507"/>
        <v>✔Non-Automation Flats</v>
      </c>
      <c r="E1552" s="7"/>
      <c r="F1552" s="7"/>
      <c r="H1552" s="22" t="s">
        <v>38</v>
      </c>
    </row>
    <row r="1553" spans="3:20" ht="15" x14ac:dyDescent="0.3">
      <c r="C1553" s="1"/>
      <c r="D1553" s="7" t="str">
        <f t="shared" si="507"/>
        <v>✔Nonmachinable Letters</v>
      </c>
      <c r="E1553" s="29"/>
      <c r="F1553" s="7"/>
      <c r="H1553" s="22" t="s">
        <v>39</v>
      </c>
    </row>
    <row r="1554" spans="3:20" ht="16.8" x14ac:dyDescent="0.3">
      <c r="C1554" s="68" t="s">
        <v>40</v>
      </c>
      <c r="D1554" s="68"/>
      <c r="E1554" s="68"/>
      <c r="F1554" s="68"/>
      <c r="H1554" s="23" t="s">
        <v>41</v>
      </c>
    </row>
    <row r="1555" spans="3:20" ht="15.6" x14ac:dyDescent="0.3">
      <c r="C1555" s="1"/>
      <c r="D1555" s="28" t="s">
        <v>42</v>
      </c>
      <c r="E1555" s="30"/>
      <c r="F1555" s="7"/>
      <c r="H1555" s="22" t="s">
        <v>43</v>
      </c>
      <c r="I1555" s="22" t="s">
        <v>42</v>
      </c>
    </row>
    <row r="1556" spans="3:20" ht="15" x14ac:dyDescent="0.3">
      <c r="C1556" s="1"/>
      <c r="D1556" s="7" t="str">
        <f>I1556</f>
        <v>✔Additional User Documentation (Any)</v>
      </c>
      <c r="E1556" s="7" t="str">
        <f t="shared" ref="E1556:E1558" si="510">J1556</f>
        <v>✔Optional Endorsement Lines (OELs)</v>
      </c>
      <c r="F1556" s="7" t="str">
        <f t="shared" ref="F1556:F1558" si="511">K1556</f>
        <v>✔Job Setup/Parameter Report</v>
      </c>
      <c r="H1556" s="22" t="s">
        <v>44</v>
      </c>
      <c r="I1556" s="23" t="s">
        <v>45</v>
      </c>
      <c r="J1556" s="23" t="s">
        <v>47</v>
      </c>
      <c r="K1556" s="23" t="s">
        <v>48</v>
      </c>
      <c r="L1556" s="23" t="s">
        <v>49</v>
      </c>
      <c r="M1556" s="23" t="s">
        <v>50</v>
      </c>
      <c r="N1556" s="23" t="s">
        <v>51</v>
      </c>
      <c r="O1556" s="23" t="s">
        <v>52</v>
      </c>
      <c r="P1556" s="23" t="s">
        <v>53</v>
      </c>
      <c r="Q1556" s="23" t="s">
        <v>54</v>
      </c>
      <c r="R1556" s="23" t="s">
        <v>55</v>
      </c>
    </row>
    <row r="1557" spans="3:20" ht="15" x14ac:dyDescent="0.3">
      <c r="C1557" s="1"/>
      <c r="D1557" s="7" t="str">
        <f t="shared" ref="D1557:D1559" si="512">I1557</f>
        <v>✔USPS Qualification Report</v>
      </c>
      <c r="E1557" s="7" t="str">
        <f t="shared" si="510"/>
        <v>✔ZAP Approval</v>
      </c>
      <c r="F1557" s="7" t="str">
        <f t="shared" si="511"/>
        <v>✔Origin 3-digit Trays/Sacks</v>
      </c>
      <c r="H1557" s="22" t="s">
        <v>56</v>
      </c>
      <c r="I1557" s="22" t="str">
        <f>L1556</f>
        <v>✔USPS Qualification Report</v>
      </c>
      <c r="J1557" s="22" t="str">
        <f t="shared" ref="J1557" si="513">M1556</f>
        <v>✔ZAP Approval</v>
      </c>
      <c r="K1557" s="22" t="str">
        <f t="shared" ref="K1557" si="514">N1556</f>
        <v>✔Origin 3-digit Trays/Sacks</v>
      </c>
    </row>
    <row r="1558" spans="3:20" ht="15" x14ac:dyDescent="0.3">
      <c r="C1558" s="1"/>
      <c r="D1558" s="7" t="str">
        <f t="shared" si="512"/>
        <v>✔Origin SCF Sacks</v>
      </c>
      <c r="E1558" s="7" t="str">
        <f t="shared" si="510"/>
        <v>✔IM Barcoded Tray Labels</v>
      </c>
      <c r="F1558" s="7" t="str">
        <f t="shared" si="511"/>
        <v>✔Origin AADC Trays</v>
      </c>
      <c r="H1558" s="22" t="s">
        <v>26</v>
      </c>
      <c r="I1558" s="22" t="str">
        <f>O1556</f>
        <v>✔Origin SCF Sacks</v>
      </c>
      <c r="J1558" s="22" t="str">
        <f t="shared" ref="J1558" si="515">P1556</f>
        <v>✔IM Barcoded Tray Labels</v>
      </c>
      <c r="K1558" s="22" t="str">
        <f t="shared" ref="K1558" si="516">Q1556</f>
        <v>✔Origin AADC Trays</v>
      </c>
    </row>
    <row r="1559" spans="3:20" ht="15" x14ac:dyDescent="0.3">
      <c r="C1559" s="1"/>
      <c r="D1559" s="7" t="str">
        <f t="shared" si="512"/>
        <v>✔FSS Preparation</v>
      </c>
      <c r="E1559" s="7"/>
      <c r="F1559" s="7"/>
      <c r="H1559" s="22" t="s">
        <v>57</v>
      </c>
      <c r="I1559" s="22" t="str">
        <f>R1556</f>
        <v>✔FSS Preparation</v>
      </c>
      <c r="J1559" s="22">
        <f t="shared" ref="J1559" si="517">S1556</f>
        <v>0</v>
      </c>
      <c r="K1559" s="22">
        <f t="shared" ref="K1559" si="518">T1556</f>
        <v>0</v>
      </c>
    </row>
    <row r="1560" spans="3:20" ht="14.4" x14ac:dyDescent="0.3">
      <c r="C1560" s="1"/>
      <c r="D1560" s="9"/>
      <c r="E1560" s="9"/>
      <c r="F1560" s="9"/>
      <c r="H1560" s="22" t="s">
        <v>344</v>
      </c>
    </row>
    <row r="1561" spans="3:20" ht="15.6" x14ac:dyDescent="0.3">
      <c r="C1561" s="1"/>
      <c r="D1561" s="13" t="s">
        <v>58</v>
      </c>
      <c r="E1561" s="7"/>
      <c r="F1561" s="7"/>
      <c r="H1561" s="22" t="s">
        <v>59</v>
      </c>
      <c r="I1561" s="22" t="s">
        <v>58</v>
      </c>
    </row>
    <row r="1562" spans="3:20" ht="15" x14ac:dyDescent="0.3">
      <c r="C1562" s="1"/>
      <c r="D1562" s="7" t="str">
        <f>+I1562</f>
        <v>✔CRD Trays</v>
      </c>
      <c r="E1562" s="7" t="str">
        <f t="shared" ref="E1562:E1565" si="519">+J1562</f>
        <v>✔CR5 Trays</v>
      </c>
      <c r="F1562" s="7" t="str">
        <f t="shared" ref="F1562:F1565" si="520">+K1562</f>
        <v>✔CR3 Trays</v>
      </c>
      <c r="H1562" s="22" t="s">
        <v>32</v>
      </c>
      <c r="I1562" s="23" t="s">
        <v>60</v>
      </c>
      <c r="J1562" s="23" t="s">
        <v>61</v>
      </c>
      <c r="K1562" s="23" t="s">
        <v>62</v>
      </c>
      <c r="L1562" s="23" t="s">
        <v>63</v>
      </c>
      <c r="M1562" s="23" t="s">
        <v>64</v>
      </c>
      <c r="N1562" s="23" t="s">
        <v>65</v>
      </c>
      <c r="O1562" s="23" t="s">
        <v>66</v>
      </c>
      <c r="P1562" s="23" t="s">
        <v>67</v>
      </c>
      <c r="Q1562" s="23" t="s">
        <v>68</v>
      </c>
      <c r="R1562" s="23" t="s">
        <v>70</v>
      </c>
      <c r="S1562" s="23" t="s">
        <v>71</v>
      </c>
      <c r="T1562" s="23" t="s">
        <v>73</v>
      </c>
    </row>
    <row r="1563" spans="3:20" ht="15" x14ac:dyDescent="0.3">
      <c r="C1563" s="1"/>
      <c r="D1563" s="7" t="str">
        <f t="shared" ref="D1563:D1565" si="521">+I1563</f>
        <v>✔CRD Sacks</v>
      </c>
      <c r="E1563" s="7" t="str">
        <f t="shared" si="519"/>
        <v>✔CR5S Sacks</v>
      </c>
      <c r="F1563" s="7" t="str">
        <f t="shared" si="520"/>
        <v>✔CR5 Sacks</v>
      </c>
      <c r="H1563" s="22" t="s">
        <v>74</v>
      </c>
      <c r="I1563" s="22" t="str">
        <f>L1562</f>
        <v>✔CRD Sacks</v>
      </c>
      <c r="J1563" s="22" t="str">
        <f t="shared" ref="J1563" si="522">M1562</f>
        <v>✔CR5S Sacks</v>
      </c>
      <c r="K1563" s="22" t="str">
        <f t="shared" ref="K1563" si="523">N1562</f>
        <v>✔CR5 Sacks</v>
      </c>
    </row>
    <row r="1564" spans="3:20" ht="15" x14ac:dyDescent="0.3">
      <c r="C1564" s="1"/>
      <c r="D1564" s="7" t="str">
        <f t="shared" si="521"/>
        <v>✔CR3 Sacks</v>
      </c>
      <c r="E1564" s="7" t="str">
        <f t="shared" si="519"/>
        <v>✔High Density (HD) Price</v>
      </c>
      <c r="F1564" s="7" t="str">
        <f t="shared" si="520"/>
        <v>✔Saturation Price (75%Total)</v>
      </c>
      <c r="H1564" s="22" t="s">
        <v>38</v>
      </c>
      <c r="I1564" s="22" t="str">
        <f>O1562</f>
        <v>✔CR3 Sacks</v>
      </c>
      <c r="J1564" s="22" t="str">
        <f t="shared" ref="J1564" si="524">P1562</f>
        <v>✔High Density (HD) Price</v>
      </c>
      <c r="K1564" s="22" t="str">
        <f t="shared" ref="K1564" si="525">Q1562</f>
        <v>✔Saturation Price (75%Total)</v>
      </c>
    </row>
    <row r="1565" spans="3:20" ht="15" x14ac:dyDescent="0.3">
      <c r="C1565" s="1"/>
      <c r="D1565" s="7" t="str">
        <f t="shared" si="521"/>
        <v>✔eLOT Sequencing</v>
      </c>
      <c r="E1565" s="7" t="str">
        <f t="shared" si="519"/>
        <v>✔Walk Sequencing</v>
      </c>
      <c r="F1565" s="7" t="str">
        <f t="shared" si="520"/>
        <v>✔High Density Plus (HDP) Price</v>
      </c>
      <c r="H1565" s="22" t="s">
        <v>75</v>
      </c>
      <c r="I1565" s="22" t="str">
        <f>R1562</f>
        <v>✔eLOT Sequencing</v>
      </c>
      <c r="J1565" s="22" t="str">
        <f t="shared" ref="J1565" si="526">S1562</f>
        <v>✔Walk Sequencing</v>
      </c>
      <c r="K1565" s="22" t="str">
        <f t="shared" ref="K1565" si="527">T1562</f>
        <v>✔High Density Plus (HDP) Price</v>
      </c>
    </row>
    <row r="1566" spans="3:20" ht="15" x14ac:dyDescent="0.3">
      <c r="C1566" s="1"/>
      <c r="D1566" s="7"/>
      <c r="E1566" s="7"/>
      <c r="F1566" s="7"/>
      <c r="H1566" s="22" t="s">
        <v>39</v>
      </c>
      <c r="I1566" s="22">
        <f>U1562</f>
        <v>0</v>
      </c>
      <c r="J1566" s="22">
        <f t="shared" ref="J1566" si="528">V1562</f>
        <v>0</v>
      </c>
      <c r="K1566" s="22">
        <f t="shared" ref="K1566" si="529">W1562</f>
        <v>0</v>
      </c>
    </row>
    <row r="1567" spans="3:20" ht="15" x14ac:dyDescent="0.3">
      <c r="C1567" s="1"/>
      <c r="D1567" s="7"/>
      <c r="E1567" s="7"/>
      <c r="F1567" s="7"/>
      <c r="H1567" s="22" t="s">
        <v>76</v>
      </c>
    </row>
    <row r="1568" spans="3:20" ht="15.6" x14ac:dyDescent="0.3">
      <c r="C1568" s="1"/>
      <c r="D1568" s="13" t="s">
        <v>77</v>
      </c>
      <c r="E1568" s="7"/>
      <c r="F1568" s="7"/>
      <c r="H1568" s="22" t="s">
        <v>26</v>
      </c>
      <c r="I1568" s="22" t="s">
        <v>77</v>
      </c>
    </row>
    <row r="1569" spans="3:17" ht="15" x14ac:dyDescent="0.3">
      <c r="C1569" s="1"/>
      <c r="D1569" s="7" t="str">
        <f>I1569</f>
        <v>✔Optional 5-Digit Pallets</v>
      </c>
      <c r="E1569" s="7" t="str">
        <f t="shared" ref="E1569" si="530">J1569</f>
        <v>✔Optional 3-digit Pallets</v>
      </c>
      <c r="F1569" s="7" t="str">
        <f t="shared" ref="F1569" si="531">K1569</f>
        <v>✔Non-Barcoded Pallet Placards</v>
      </c>
      <c r="H1569" s="22" t="s">
        <v>78</v>
      </c>
      <c r="I1569" s="23" t="s">
        <v>79</v>
      </c>
      <c r="J1569" s="23" t="s">
        <v>80</v>
      </c>
      <c r="K1569" s="23" t="s">
        <v>81</v>
      </c>
      <c r="L1569" s="23" t="s">
        <v>85</v>
      </c>
    </row>
    <row r="1570" spans="3:17" ht="15" x14ac:dyDescent="0.3">
      <c r="C1570" s="1"/>
      <c r="D1570" s="7" t="str">
        <f>I1570</f>
        <v>✔Intelligent Mail Container Placard</v>
      </c>
      <c r="E1570" s="7"/>
      <c r="F1570" s="7"/>
      <c r="H1570" s="22" t="s">
        <v>87</v>
      </c>
      <c r="I1570" s="22" t="str">
        <f>L1569</f>
        <v>✔Intelligent Mail Container Placard</v>
      </c>
      <c r="J1570" s="22">
        <f t="shared" ref="J1570" si="532">M1569</f>
        <v>0</v>
      </c>
      <c r="K1570" s="22">
        <f t="shared" ref="K1570" si="533">N1569</f>
        <v>0</v>
      </c>
    </row>
    <row r="1571" spans="3:17" ht="15" x14ac:dyDescent="0.3">
      <c r="C1571" s="1"/>
      <c r="D1571" s="7"/>
      <c r="E1571" s="7"/>
      <c r="F1571" s="7"/>
      <c r="H1571" s="22" t="s">
        <v>88</v>
      </c>
      <c r="I1571" s="22">
        <f>O1569</f>
        <v>0</v>
      </c>
      <c r="J1571" s="22">
        <f t="shared" ref="J1571" si="534">P1569</f>
        <v>0</v>
      </c>
      <c r="K1571" s="22">
        <f t="shared" ref="K1571" si="535">Q1569</f>
        <v>0</v>
      </c>
    </row>
    <row r="1572" spans="3:17" ht="15" x14ac:dyDescent="0.3">
      <c r="C1572" s="1"/>
      <c r="D1572" s="7"/>
      <c r="E1572" s="7"/>
      <c r="F1572" s="7"/>
      <c r="H1572" s="22" t="s">
        <v>89</v>
      </c>
    </row>
    <row r="1573" spans="3:17" ht="15.6" x14ac:dyDescent="0.3">
      <c r="C1573" s="1"/>
      <c r="D1573" s="13" t="s">
        <v>90</v>
      </c>
      <c r="E1573" s="7"/>
      <c r="F1573" s="7"/>
      <c r="H1573" s="22" t="s">
        <v>342</v>
      </c>
      <c r="I1573" s="22" t="s">
        <v>90</v>
      </c>
    </row>
    <row r="1574" spans="3:17" ht="15" x14ac:dyDescent="0.3">
      <c r="C1574" s="1"/>
      <c r="D1574" s="7" t="str">
        <f>I1574</f>
        <v>✔PER - Flat Tray Preparation</v>
      </c>
      <c r="E1574" s="7" t="str">
        <f t="shared" ref="E1574:E1576" si="536">J1574</f>
        <v>✔Outside County Container Report</v>
      </c>
      <c r="F1574" s="7" t="str">
        <f t="shared" ref="F1574:F1576" si="537">K1574</f>
        <v>✔PER - FIRM Bundles</v>
      </c>
      <c r="H1574" s="22" t="s">
        <v>150</v>
      </c>
      <c r="I1574" s="23" t="s">
        <v>92</v>
      </c>
      <c r="J1574" s="23" t="s">
        <v>93</v>
      </c>
      <c r="K1574" s="23" t="s">
        <v>95</v>
      </c>
      <c r="L1574" s="23" t="s">
        <v>96</v>
      </c>
      <c r="M1574" s="23" t="s">
        <v>97</v>
      </c>
      <c r="N1574" s="23" t="s">
        <v>98</v>
      </c>
      <c r="O1574" s="23" t="s">
        <v>99</v>
      </c>
      <c r="P1574" s="23" t="s">
        <v>100</v>
      </c>
      <c r="Q1574" s="23" t="s">
        <v>101</v>
      </c>
    </row>
    <row r="1575" spans="3:17" ht="15" x14ac:dyDescent="0.3">
      <c r="C1575" s="1"/>
      <c r="D1575" s="7" t="str">
        <f t="shared" ref="D1575:D1576" si="538">I1575</f>
        <v>✔PER - In County Prices</v>
      </c>
      <c r="E1575" s="7" t="str">
        <f t="shared" si="536"/>
        <v>✔PER - Zone Summary Report</v>
      </c>
      <c r="F1575" s="7" t="str">
        <f t="shared" si="537"/>
        <v>✔PER - Ride Along Pieces</v>
      </c>
      <c r="H1575" s="22" t="s">
        <v>151</v>
      </c>
      <c r="I1575" s="22" t="str">
        <f>L1574</f>
        <v>✔PER - In County Prices</v>
      </c>
      <c r="J1575" s="22" t="str">
        <f t="shared" ref="J1575" si="539">M1574</f>
        <v>✔PER - Zone Summary Report</v>
      </c>
      <c r="K1575" s="22" t="str">
        <f t="shared" ref="K1575" si="540">N1574</f>
        <v>✔PER - Ride Along Pieces</v>
      </c>
    </row>
    <row r="1576" spans="3:17" ht="15" x14ac:dyDescent="0.3">
      <c r="C1576" s="1"/>
      <c r="D1576" s="7" t="str">
        <f t="shared" si="538"/>
        <v>✔Outside County Bundle Report</v>
      </c>
      <c r="E1576" s="7" t="str">
        <f t="shared" si="536"/>
        <v>✔Limited Circulation Discount</v>
      </c>
      <c r="F1576" s="7" t="str">
        <f t="shared" si="537"/>
        <v>✔24-pc Trays/Sacks</v>
      </c>
      <c r="H1576" s="22" t="s">
        <v>138</v>
      </c>
      <c r="I1576" s="22" t="str">
        <f>O1574</f>
        <v>✔Outside County Bundle Report</v>
      </c>
      <c r="J1576" s="22" t="str">
        <f t="shared" ref="J1576" si="541">P1574</f>
        <v>✔Limited Circulation Discount</v>
      </c>
      <c r="K1576" s="22" t="str">
        <f t="shared" ref="K1576" si="542">Q1574</f>
        <v>✔24-pc Trays/Sacks</v>
      </c>
    </row>
    <row r="1577" spans="3:17" ht="15" x14ac:dyDescent="0.3">
      <c r="C1577" s="1"/>
      <c r="D1577" s="7"/>
      <c r="E1577" s="7"/>
      <c r="F1577" s="7"/>
      <c r="H1577" s="22" t="s">
        <v>37</v>
      </c>
      <c r="I1577" s="22">
        <f>R1574</f>
        <v>0</v>
      </c>
      <c r="J1577" s="22">
        <f>S1574</f>
        <v>0</v>
      </c>
      <c r="K1577" s="22">
        <f>T1574</f>
        <v>0</v>
      </c>
    </row>
    <row r="1578" spans="3:17" ht="15" x14ac:dyDescent="0.3">
      <c r="C1578" s="1"/>
      <c r="D1578" s="7"/>
      <c r="E1578" s="7"/>
      <c r="F1578" s="7"/>
      <c r="H1578" s="22" t="s">
        <v>103</v>
      </c>
    </row>
    <row r="1579" spans="3:17" ht="15.6" x14ac:dyDescent="0.3">
      <c r="C1579" s="1"/>
      <c r="D1579" s="13" t="s">
        <v>104</v>
      </c>
      <c r="E1579" s="7"/>
      <c r="F1579" s="7"/>
      <c r="H1579" s="22" t="s">
        <v>105</v>
      </c>
      <c r="I1579" s="22" t="s">
        <v>104</v>
      </c>
    </row>
    <row r="1580" spans="3:17" ht="15" x14ac:dyDescent="0.3">
      <c r="C1580" s="1"/>
      <c r="D1580" s="7" t="str">
        <f>I1580</f>
        <v>✔5-digit Scheme Bundles (L007)</v>
      </c>
      <c r="E1580" s="7" t="str">
        <f t="shared" ref="E1580" si="543">J1580</f>
        <v>✔3-digit Scheme Bundles (L008)</v>
      </c>
      <c r="F1580" s="7" t="str">
        <f t="shared" ref="F1580" si="544">K1580</f>
        <v>✔5-digit Scheme Sacks</v>
      </c>
      <c r="H1580" s="22" t="s">
        <v>106</v>
      </c>
      <c r="I1580" s="23" t="s">
        <v>107</v>
      </c>
      <c r="J1580" s="23" t="s">
        <v>108</v>
      </c>
      <c r="K1580" s="23" t="s">
        <v>109</v>
      </c>
      <c r="L1580" s="22"/>
      <c r="M1580" s="22"/>
      <c r="N1580" s="22"/>
      <c r="O1580" s="22"/>
      <c r="P1580" s="22"/>
      <c r="Q1580" s="22"/>
    </row>
    <row r="1581" spans="3:17" ht="15" x14ac:dyDescent="0.3">
      <c r="C1581" s="1"/>
      <c r="D1581" s="7"/>
      <c r="E1581" s="7"/>
      <c r="F1581" s="7"/>
      <c r="H1581" s="22" t="s">
        <v>40</v>
      </c>
    </row>
    <row r="1582" spans="3:17" ht="15.6" x14ac:dyDescent="0.3">
      <c r="C1582" s="1"/>
      <c r="D1582" s="13" t="s">
        <v>110</v>
      </c>
      <c r="E1582" s="7"/>
      <c r="F1582" s="7"/>
      <c r="H1582" s="22"/>
      <c r="I1582" s="22" t="s">
        <v>110</v>
      </c>
    </row>
    <row r="1583" spans="3:17" ht="15" x14ac:dyDescent="0.3">
      <c r="C1583" s="1"/>
      <c r="D1583" s="7" t="str">
        <f>I1583</f>
        <v>✔Reduced Overflow</v>
      </c>
      <c r="E1583" s="7" t="str">
        <f t="shared" ref="E1583" si="545">J1583</f>
        <v>✔5-digit\Scheme Trays</v>
      </c>
      <c r="F1583" s="7" t="str">
        <f t="shared" ref="F1583" si="546">K1583</f>
        <v>✔3-digit\Scheme Trays</v>
      </c>
      <c r="H1583" s="22" t="s">
        <v>111</v>
      </c>
      <c r="I1583" s="23" t="s">
        <v>113</v>
      </c>
      <c r="J1583" s="23" t="s">
        <v>114</v>
      </c>
      <c r="K1583" s="23" t="s">
        <v>115</v>
      </c>
      <c r="L1583" s="23" t="s">
        <v>116</v>
      </c>
    </row>
    <row r="1584" spans="3:17" ht="15" x14ac:dyDescent="0.3">
      <c r="C1584" s="1"/>
      <c r="D1584" s="7" t="str">
        <f>I1584</f>
        <v>✔AADC Trays</v>
      </c>
      <c r="E1584" s="7"/>
      <c r="F1584" s="7"/>
      <c r="H1584" s="22" t="s">
        <v>156</v>
      </c>
      <c r="I1584" s="22" t="str">
        <f>L1583</f>
        <v>✔AADC Trays</v>
      </c>
      <c r="J1584" s="22">
        <f t="shared" ref="J1584" si="547">M1583</f>
        <v>0</v>
      </c>
      <c r="K1584" s="22">
        <f t="shared" ref="K1584" si="548">N1583</f>
        <v>0</v>
      </c>
    </row>
    <row r="1585" spans="3:18" ht="15" x14ac:dyDescent="0.3">
      <c r="C1585" s="16"/>
      <c r="D1585" s="7"/>
      <c r="E1585" s="7"/>
      <c r="F1585" s="7"/>
      <c r="H1585" s="22" t="s">
        <v>160</v>
      </c>
    </row>
    <row r="1586" spans="3:18" ht="15.6" x14ac:dyDescent="0.3">
      <c r="C1586" s="1"/>
      <c r="D1586" s="13" t="s">
        <v>119</v>
      </c>
      <c r="E1586" s="7"/>
      <c r="F1586" s="7"/>
      <c r="H1586" s="22" t="s">
        <v>120</v>
      </c>
      <c r="I1586" s="22" t="s">
        <v>119</v>
      </c>
    </row>
    <row r="1587" spans="3:18" ht="15" x14ac:dyDescent="0.3">
      <c r="C1587" s="1"/>
      <c r="D1587" s="7" t="str">
        <f>I1587</f>
        <v>✔PS Form 3541</v>
      </c>
      <c r="E1587" s="7" t="str">
        <f t="shared" ref="E1587:E1589" si="549">J1587</f>
        <v>✔PS Form 3600-EZ</v>
      </c>
      <c r="F1587" s="7" t="str">
        <f t="shared" ref="F1587:F1589" si="550">K1587</f>
        <v>✔PS Form 3600-FCM</v>
      </c>
      <c r="H1587" s="36">
        <v>43585</v>
      </c>
      <c r="I1587" s="23" t="s">
        <v>121</v>
      </c>
      <c r="J1587" s="23" t="s">
        <v>122</v>
      </c>
      <c r="K1587" s="23" t="s">
        <v>123</v>
      </c>
      <c r="L1587" s="23" t="s">
        <v>125</v>
      </c>
      <c r="M1587" s="23" t="s">
        <v>126</v>
      </c>
      <c r="N1587" s="23" t="s">
        <v>127</v>
      </c>
      <c r="O1587" s="23" t="s">
        <v>128</v>
      </c>
      <c r="P1587" s="23" t="s">
        <v>130</v>
      </c>
      <c r="Q1587" s="23" t="s">
        <v>131</v>
      </c>
      <c r="R1587" s="23" t="s">
        <v>132</v>
      </c>
    </row>
    <row r="1588" spans="3:18" ht="15" x14ac:dyDescent="0.3">
      <c r="C1588" s="1"/>
      <c r="D1588" s="7" t="str">
        <f t="shared" ref="D1588:D1590" si="551">I1588</f>
        <v>✔PS Form 3602-C</v>
      </c>
      <c r="E1588" s="7" t="str">
        <f t="shared" si="549"/>
        <v>✔PS Form 3602-EZ</v>
      </c>
      <c r="F1588" s="7" t="str">
        <f t="shared" si="550"/>
        <v>✔PS Form 3602-N</v>
      </c>
      <c r="H1588" s="22"/>
      <c r="I1588" s="22" t="str">
        <f>L1587</f>
        <v>✔PS Form 3602-C</v>
      </c>
      <c r="J1588" s="22" t="str">
        <f t="shared" ref="J1588" si="552">M1587</f>
        <v>✔PS Form 3602-EZ</v>
      </c>
      <c r="K1588" s="22" t="str">
        <f t="shared" ref="K1588" si="553">N1587</f>
        <v>✔PS Form 3602-N</v>
      </c>
    </row>
    <row r="1589" spans="3:18" ht="15" x14ac:dyDescent="0.3">
      <c r="C1589" s="1"/>
      <c r="D1589" s="7" t="str">
        <f t="shared" si="551"/>
        <v>✔PS Form 3602-NZ</v>
      </c>
      <c r="E1589" s="7" t="str">
        <f t="shared" si="549"/>
        <v>✔PS Form 3605-R</v>
      </c>
      <c r="F1589" s="7" t="str">
        <f t="shared" si="550"/>
        <v>✔PS Form 8125</v>
      </c>
      <c r="H1589" s="22"/>
      <c r="I1589" s="22" t="str">
        <f>O1587</f>
        <v>✔PS Form 3602-NZ</v>
      </c>
      <c r="J1589" s="22" t="str">
        <f t="shared" ref="J1589" si="554">P1587</f>
        <v>✔PS Form 3605-R</v>
      </c>
      <c r="K1589" s="22" t="str">
        <f t="shared" ref="K1589" si="555">Q1587</f>
        <v>✔PS Form 8125</v>
      </c>
    </row>
    <row r="1590" spans="3:18" ht="15" x14ac:dyDescent="0.3">
      <c r="C1590" s="1"/>
      <c r="D1590" s="7" t="str">
        <f t="shared" si="551"/>
        <v>✔PS Form 3602-R</v>
      </c>
      <c r="E1590" s="7"/>
      <c r="F1590" s="7"/>
      <c r="H1590" s="22"/>
      <c r="I1590" s="22" t="str">
        <f>R1587</f>
        <v>✔PS Form 3602-R</v>
      </c>
      <c r="J1590" s="22">
        <f>S1587</f>
        <v>0</v>
      </c>
      <c r="K1590" s="22">
        <f>T1587</f>
        <v>0</v>
      </c>
    </row>
    <row r="1591" spans="3:18" ht="15" x14ac:dyDescent="0.3">
      <c r="C1591" s="32"/>
      <c r="D1591" s="27"/>
      <c r="E1591" s="27"/>
      <c r="F1591" s="27"/>
      <c r="H1591" s="22"/>
    </row>
    <row r="1592" spans="3:18" ht="15.6" x14ac:dyDescent="0.3">
      <c r="C1592" s="1"/>
      <c r="D1592" s="13" t="s">
        <v>111</v>
      </c>
      <c r="E1592" s="17" t="s">
        <v>133</v>
      </c>
      <c r="F1592" s="6" t="str">
        <f>H1585</f>
        <v>$1,001 - $5,000</v>
      </c>
      <c r="H1592" s="22"/>
    </row>
    <row r="1593" spans="3:18" ht="14.4" x14ac:dyDescent="0.3">
      <c r="C1593" s="1"/>
      <c r="D1593" s="71" t="str">
        <f>H1584</f>
        <v>PC: WINDOWS</v>
      </c>
      <c r="E1593" s="71"/>
      <c r="F1593" s="71"/>
      <c r="H1593" s="22"/>
    </row>
    <row r="1594" spans="3:18" ht="14.4" x14ac:dyDescent="0.3">
      <c r="C1594" s="1"/>
      <c r="D1594" s="71"/>
      <c r="E1594" s="71"/>
      <c r="F1594" s="71"/>
      <c r="H1594" s="22"/>
    </row>
    <row r="1595" spans="3:18" ht="15.6" x14ac:dyDescent="0.3">
      <c r="C1595" s="1"/>
      <c r="D1595" s="7" t="s">
        <v>120</v>
      </c>
      <c r="E1595" s="17" t="s">
        <v>134</v>
      </c>
      <c r="F1595" s="18">
        <f>$I$2</f>
        <v>45678</v>
      </c>
      <c r="H1595" s="22"/>
    </row>
    <row r="1596" spans="3:18" ht="15" x14ac:dyDescent="0.3">
      <c r="C1596" s="1"/>
      <c r="D1596" s="7"/>
      <c r="E1596" s="19"/>
      <c r="F1596" s="20"/>
      <c r="G1596">
        <f>3157-3082+1</f>
        <v>76</v>
      </c>
      <c r="H1596" s="22"/>
    </row>
    <row r="1597" spans="3:18" ht="14.4" x14ac:dyDescent="0.3">
      <c r="C1597" s="1"/>
      <c r="D1597" s="1"/>
      <c r="E1597" s="1"/>
      <c r="F1597" s="1"/>
      <c r="H1597" s="22"/>
    </row>
    <row r="1598" spans="3:18" ht="16.8" x14ac:dyDescent="0.3">
      <c r="C1598" s="72" t="s">
        <v>3</v>
      </c>
      <c r="D1598" s="72"/>
      <c r="E1598" s="72"/>
      <c r="F1598" s="72"/>
      <c r="H1598" s="22"/>
    </row>
    <row r="1599" spans="3:18" ht="16.8" x14ac:dyDescent="0.3">
      <c r="C1599" s="73" t="s">
        <v>4</v>
      </c>
      <c r="D1599" s="73"/>
      <c r="E1599" s="73"/>
      <c r="F1599" s="73"/>
      <c r="H1599" s="22"/>
    </row>
    <row r="1600" spans="3:18" ht="14.4" x14ac:dyDescent="0.3">
      <c r="C1600" s="1"/>
      <c r="D1600" s="9"/>
      <c r="E1600" s="9"/>
      <c r="F1600" s="9"/>
      <c r="H1600" s="22"/>
    </row>
    <row r="1601" spans="3:10" ht="15.6" x14ac:dyDescent="0.3">
      <c r="C1601" s="69" t="str">
        <f t="shared" ref="C1601:C1609" si="556">+J1601</f>
        <v>Company Name:   BCC SOFTWARE, LLC</v>
      </c>
      <c r="D1601" s="69"/>
      <c r="E1601" s="69"/>
      <c r="F1601" s="69"/>
      <c r="G1601" s="46"/>
      <c r="H1601" s="22" t="s">
        <v>5</v>
      </c>
      <c r="I1601" s="22" t="s">
        <v>193</v>
      </c>
      <c r="J1601" s="22" t="str">
        <f t="shared" ref="J1601:J1609" si="557">CONCATENATE(H1601,I1601)</f>
        <v>Company Name:   BCC SOFTWARE, LLC</v>
      </c>
    </row>
    <row r="1602" spans="3:10" ht="15.6" x14ac:dyDescent="0.3">
      <c r="C1602" s="69" t="str">
        <f t="shared" si="556"/>
        <v>Product Name:   BULK MAILER PROFESSIONAL</v>
      </c>
      <c r="D1602" s="69"/>
      <c r="E1602" s="69"/>
      <c r="F1602" s="69"/>
      <c r="G1602" s="46"/>
      <c r="H1602" s="22" t="s">
        <v>7</v>
      </c>
      <c r="I1602" s="22" t="s">
        <v>314</v>
      </c>
      <c r="J1602" s="22" t="str">
        <f t="shared" si="557"/>
        <v>Product Name:   BULK MAILER PROFESSIONAL</v>
      </c>
    </row>
    <row r="1603" spans="3:10" ht="15.6" x14ac:dyDescent="0.3">
      <c r="C1603" s="69" t="str">
        <f t="shared" si="556"/>
        <v>Product Version:   06.01</v>
      </c>
      <c r="D1603" s="69"/>
      <c r="E1603" s="69"/>
      <c r="F1603" s="69"/>
      <c r="G1603" s="46"/>
      <c r="H1603" s="22" t="s">
        <v>9</v>
      </c>
      <c r="I1603" s="47" t="s">
        <v>405</v>
      </c>
      <c r="J1603" s="22" t="str">
        <f t="shared" si="557"/>
        <v>Product Version:   06.01</v>
      </c>
    </row>
    <row r="1604" spans="3:10" ht="15" x14ac:dyDescent="0.3">
      <c r="C1604" s="70" t="str">
        <f>+J1604</f>
        <v xml:space="preserve">Sales Contact:   Adam Koester </v>
      </c>
      <c r="D1604" s="70"/>
      <c r="E1604" s="70"/>
      <c r="F1604" s="70"/>
      <c r="G1604" s="46"/>
      <c r="H1604" s="22" t="s">
        <v>10</v>
      </c>
      <c r="I1604" s="62" t="s">
        <v>408</v>
      </c>
      <c r="J1604" s="22" t="str">
        <f>CONCATENATE(H1604,I1604)</f>
        <v xml:space="preserve">Sales Contact:   Adam Koester </v>
      </c>
    </row>
    <row r="1605" spans="3:10" ht="15" x14ac:dyDescent="0.3">
      <c r="C1605" s="70" t="str">
        <f>+J1605</f>
        <v>Address:   1890 S Winton Rd Suite 180</v>
      </c>
      <c r="D1605" s="70"/>
      <c r="E1605" s="70"/>
      <c r="F1605" s="70"/>
      <c r="G1605" s="46"/>
      <c r="H1605" s="22" t="s">
        <v>12</v>
      </c>
      <c r="I1605" s="63" t="s">
        <v>409</v>
      </c>
      <c r="J1605" s="22" t="str">
        <f>CONCATENATE(H1605,I1605)</f>
        <v>Address:   1890 S Winton Rd Suite 180</v>
      </c>
    </row>
    <row r="1606" spans="3:10" ht="15" x14ac:dyDescent="0.3">
      <c r="C1606" s="70" t="str">
        <f>+J1606</f>
        <v>City State Zip:   Rochester, NY 14618-4009</v>
      </c>
      <c r="D1606" s="70"/>
      <c r="E1606" s="70"/>
      <c r="F1606" s="70"/>
      <c r="G1606" s="46"/>
      <c r="H1606" s="22" t="s">
        <v>14</v>
      </c>
      <c r="I1606" s="63" t="s">
        <v>411</v>
      </c>
      <c r="J1606" s="22" t="str">
        <f>CONCATENATE(H1606,I1606)</f>
        <v>City State Zip:   Rochester, NY 14618-4009</v>
      </c>
    </row>
    <row r="1607" spans="3:10" ht="15" x14ac:dyDescent="0.3">
      <c r="C1607" s="70" t="str">
        <f>+J1607</f>
        <v>Phone:   (800) 337-0442</v>
      </c>
      <c r="D1607" s="70"/>
      <c r="E1607" s="70"/>
      <c r="F1607" s="70"/>
      <c r="G1607" s="46"/>
      <c r="H1607" s="22" t="s">
        <v>15</v>
      </c>
      <c r="I1607" s="63" t="s">
        <v>413</v>
      </c>
      <c r="J1607" s="22" t="str">
        <f>CONCATENATE(H1607,I1607)</f>
        <v>Phone:   (800) 337-0442</v>
      </c>
    </row>
    <row r="1608" spans="3:10" ht="15" x14ac:dyDescent="0.3">
      <c r="C1608" s="70" t="str">
        <f>+J1608</f>
        <v>Email:    akoester@bccsoftware.com</v>
      </c>
      <c r="D1608" s="70"/>
      <c r="E1608" s="70"/>
      <c r="F1608" s="70"/>
      <c r="G1608" s="46"/>
      <c r="H1608" s="22" t="s">
        <v>19</v>
      </c>
      <c r="I1608" s="63" t="s">
        <v>415</v>
      </c>
      <c r="J1608" s="22" t="str">
        <f>CONCATENATE(H1608,I1608)</f>
        <v>Email:    akoester@bccsoftware.com</v>
      </c>
    </row>
    <row r="1609" spans="3:10" ht="15" x14ac:dyDescent="0.3">
      <c r="C1609" s="70" t="str">
        <f t="shared" si="556"/>
        <v>Web:   https://bccsoftware.com</v>
      </c>
      <c r="D1609" s="70"/>
      <c r="E1609" s="70"/>
      <c r="F1609" s="70"/>
      <c r="G1609" s="46"/>
      <c r="H1609" s="22" t="s">
        <v>21</v>
      </c>
      <c r="I1609" s="22" t="s">
        <v>372</v>
      </c>
      <c r="J1609" s="22" t="str">
        <f t="shared" si="557"/>
        <v>Web:   https://bccsoftware.com</v>
      </c>
    </row>
    <row r="1610" spans="3:10" ht="14.4" x14ac:dyDescent="0.3">
      <c r="C1610" s="1"/>
      <c r="D1610" s="9"/>
      <c r="E1610" s="9"/>
      <c r="F1610" s="9"/>
      <c r="H1610" s="22"/>
    </row>
    <row r="1611" spans="3:10" ht="16.8" x14ac:dyDescent="0.3">
      <c r="C1611" s="68" t="s">
        <v>23</v>
      </c>
      <c r="D1611" s="68"/>
      <c r="E1611" s="68"/>
      <c r="F1611" s="68"/>
      <c r="H1611" s="22"/>
    </row>
    <row r="1612" spans="3:10" ht="15.6" x14ac:dyDescent="0.3">
      <c r="C1612" s="1"/>
      <c r="D1612" s="28" t="str">
        <f>H1612</f>
        <v>Standard Mail</v>
      </c>
      <c r="E1612" s="28" t="str">
        <f>H1629</f>
        <v>First-Class</v>
      </c>
      <c r="F1612" s="13" t="str">
        <f>H1642</f>
        <v>Periodical</v>
      </c>
      <c r="H1612" s="22" t="s">
        <v>24</v>
      </c>
    </row>
    <row r="1613" spans="3:10" ht="15" x14ac:dyDescent="0.3">
      <c r="C1613" s="1"/>
      <c r="D1613" s="7" t="str">
        <f>H1613</f>
        <v>✔Automation Flats</v>
      </c>
      <c r="E1613" s="7" t="str">
        <f>+H1630</f>
        <v>✔Automation Flat Trays on Pallets</v>
      </c>
      <c r="F1613" s="7" t="str">
        <f>H1643</f>
        <v>✔Automation Letters</v>
      </c>
      <c r="H1613" s="22" t="s">
        <v>25</v>
      </c>
    </row>
    <row r="1614" spans="3:10" ht="15" x14ac:dyDescent="0.3">
      <c r="C1614" s="1"/>
      <c r="D1614" s="7" t="str">
        <f t="shared" ref="D1614:D1628" si="558">H1614</f>
        <v>✔Automation Letters</v>
      </c>
      <c r="E1614" s="7" t="str">
        <f t="shared" ref="E1614:E1624" si="559">+H1631</f>
        <v>✔Automation Flats - Bundle Based Option</v>
      </c>
      <c r="F1614" s="7" t="str">
        <f t="shared" ref="F1614:F1625" si="560">H1644</f>
        <v>✔Barcoded Machinable Flats</v>
      </c>
      <c r="H1614" s="22" t="s">
        <v>26</v>
      </c>
    </row>
    <row r="1615" spans="3:10" ht="15" x14ac:dyDescent="0.3">
      <c r="C1615" s="1"/>
      <c r="D1615" s="7" t="str">
        <f t="shared" si="558"/>
        <v>✔Co-Sacked Flats</v>
      </c>
      <c r="E1615" s="7" t="str">
        <f t="shared" si="559"/>
        <v>✔Automation Flats - Tray Based Option</v>
      </c>
      <c r="F1615" s="7" t="str">
        <f t="shared" si="560"/>
        <v>✔Carrier Route Flats</v>
      </c>
      <c r="H1615" s="22" t="s">
        <v>341</v>
      </c>
    </row>
    <row r="1616" spans="3:10" ht="15" x14ac:dyDescent="0.3">
      <c r="C1616" s="1"/>
      <c r="D1616" s="7" t="str">
        <f t="shared" si="558"/>
        <v>✔ECR Flats</v>
      </c>
      <c r="E1616" s="7" t="str">
        <f t="shared" si="559"/>
        <v>✔Automation Letters</v>
      </c>
      <c r="F1616" s="7" t="str">
        <f t="shared" si="560"/>
        <v>✔Carrier Route Letters</v>
      </c>
      <c r="H1616" s="22" t="s">
        <v>27</v>
      </c>
    </row>
    <row r="1617" spans="3:18" ht="15" x14ac:dyDescent="0.3">
      <c r="C1617" s="1"/>
      <c r="D1617" s="7" t="str">
        <f t="shared" si="558"/>
        <v>✔ECR Letters &lt;= 3.0 Ounces</v>
      </c>
      <c r="E1617" s="7" t="str">
        <f t="shared" si="559"/>
        <v>✔Automation Letters - Trays on Pallets</v>
      </c>
      <c r="F1617" s="7" t="str">
        <f t="shared" si="560"/>
        <v>✔Machinable Flat Bundles on Pallets</v>
      </c>
      <c r="H1617" s="22" t="s">
        <v>28</v>
      </c>
    </row>
    <row r="1618" spans="3:18" ht="15" x14ac:dyDescent="0.3">
      <c r="C1618" s="1"/>
      <c r="D1618" s="7" t="str">
        <f t="shared" si="558"/>
        <v>✔ECR Letters &gt; 3.0 Ounces</v>
      </c>
      <c r="E1618" s="7" t="str">
        <f t="shared" si="559"/>
        <v>✔Co-Trayed Flats</v>
      </c>
      <c r="F1618" s="7" t="str">
        <f t="shared" si="560"/>
        <v>✔Machinable Flats Co-Sacked Preparation</v>
      </c>
      <c r="H1618" s="22" t="s">
        <v>29</v>
      </c>
    </row>
    <row r="1619" spans="3:18" ht="15" x14ac:dyDescent="0.3">
      <c r="C1619" s="1"/>
      <c r="D1619" s="7" t="str">
        <f t="shared" si="558"/>
        <v>✔Flat Bundles on Pallets</v>
      </c>
      <c r="E1619" s="7" t="str">
        <f t="shared" si="559"/>
        <v>✔Machinable Letter Trays on Pallets</v>
      </c>
      <c r="F1619" s="7" t="str">
        <f t="shared" si="560"/>
        <v>Merged Bundles on Pallets</v>
      </c>
      <c r="H1619" s="22" t="s">
        <v>30</v>
      </c>
    </row>
    <row r="1620" spans="3:18" ht="15" x14ac:dyDescent="0.3">
      <c r="C1620" s="1"/>
      <c r="D1620" s="7" t="str">
        <f t="shared" si="558"/>
        <v>✔Irregular Parcels</v>
      </c>
      <c r="E1620" s="7" t="str">
        <f t="shared" si="559"/>
        <v>✔Machinable Letters</v>
      </c>
      <c r="F1620" s="7" t="str">
        <f t="shared" si="560"/>
        <v>Merged Flats in Sacks</v>
      </c>
      <c r="H1620" s="22" t="s">
        <v>31</v>
      </c>
    </row>
    <row r="1621" spans="3:18" ht="15" x14ac:dyDescent="0.3">
      <c r="C1621" s="1"/>
      <c r="D1621" s="7" t="str">
        <f t="shared" si="558"/>
        <v>✔Machinable Letters</v>
      </c>
      <c r="E1621" s="7" t="str">
        <f t="shared" si="559"/>
        <v>✔Non-Automation Flat Trays on Pallets</v>
      </c>
      <c r="F1621" s="7" t="str">
        <f t="shared" si="560"/>
        <v>Merged Pallets-5% Threshold</v>
      </c>
      <c r="H1621" s="22" t="s">
        <v>32</v>
      </c>
    </row>
    <row r="1622" spans="3:18" ht="15" x14ac:dyDescent="0.3">
      <c r="C1622" s="1"/>
      <c r="D1622" s="7" t="str">
        <f t="shared" si="558"/>
        <v>✔Machinable Parcels</v>
      </c>
      <c r="E1622" s="7" t="str">
        <f t="shared" si="559"/>
        <v>✔Non-Automation Flats</v>
      </c>
      <c r="F1622" s="7" t="str">
        <f t="shared" si="560"/>
        <v>✔Merged Pallets-5% Threshold &amp; City State</v>
      </c>
      <c r="H1622" s="22" t="s">
        <v>33</v>
      </c>
    </row>
    <row r="1623" spans="3:18" ht="15" x14ac:dyDescent="0.3">
      <c r="C1623" s="1"/>
      <c r="D1623" s="7" t="str">
        <f t="shared" si="558"/>
        <v>Merged Flat Bundles in Sacks</v>
      </c>
      <c r="E1623" s="7" t="str">
        <f t="shared" si="559"/>
        <v>✔Non-Machinable Letter Trays on Pallets</v>
      </c>
      <c r="F1623" s="7" t="str">
        <f t="shared" si="560"/>
        <v>✔Non-Automation Letters</v>
      </c>
      <c r="H1623" s="22" t="s">
        <v>172</v>
      </c>
    </row>
    <row r="1624" spans="3:18" ht="15" x14ac:dyDescent="0.3">
      <c r="C1624" s="1"/>
      <c r="D1624" s="7" t="str">
        <f t="shared" si="558"/>
        <v>Merged Flat Bundles on Pallets</v>
      </c>
      <c r="E1624" s="7" t="str">
        <f t="shared" si="559"/>
        <v>✔Nonmachinable Letters</v>
      </c>
      <c r="F1624" s="7" t="str">
        <f t="shared" si="560"/>
        <v>✔Non-Barcoded Machinable Flats</v>
      </c>
      <c r="H1624" s="22" t="s">
        <v>137</v>
      </c>
    </row>
    <row r="1625" spans="3:18" ht="15" x14ac:dyDescent="0.3">
      <c r="C1625" s="1"/>
      <c r="D1625" s="7" t="str">
        <f t="shared" si="558"/>
        <v>Merged Pallets-5% Threshold</v>
      </c>
      <c r="E1625" s="7"/>
      <c r="F1625" s="7" t="str">
        <f t="shared" si="560"/>
        <v>✔Non-Machinable Flat Bundles on Pallets</v>
      </c>
      <c r="H1625" s="22" t="s">
        <v>138</v>
      </c>
    </row>
    <row r="1626" spans="3:18" ht="15" x14ac:dyDescent="0.3">
      <c r="C1626" s="1"/>
      <c r="D1626" s="7" t="str">
        <f t="shared" si="558"/>
        <v>✔Merged Pallets-5% Threshold &amp; City State</v>
      </c>
      <c r="E1626" s="7"/>
      <c r="F1626" s="7"/>
      <c r="H1626" s="22" t="s">
        <v>37</v>
      </c>
    </row>
    <row r="1627" spans="3:18" ht="15" x14ac:dyDescent="0.3">
      <c r="C1627" s="1"/>
      <c r="D1627" s="7" t="str">
        <f t="shared" si="558"/>
        <v>✔Non-Automation Flats</v>
      </c>
      <c r="E1627" s="7"/>
      <c r="F1627" s="7"/>
      <c r="H1627" s="22" t="s">
        <v>38</v>
      </c>
    </row>
    <row r="1628" spans="3:18" ht="15" x14ac:dyDescent="0.3">
      <c r="C1628" s="1"/>
      <c r="D1628" s="7" t="str">
        <f t="shared" si="558"/>
        <v>✔Nonmachinable Letters</v>
      </c>
      <c r="E1628" s="29"/>
      <c r="F1628" s="7"/>
      <c r="H1628" s="22" t="s">
        <v>39</v>
      </c>
    </row>
    <row r="1629" spans="3:18" ht="16.8" x14ac:dyDescent="0.3">
      <c r="C1629" s="68" t="s">
        <v>40</v>
      </c>
      <c r="D1629" s="68"/>
      <c r="E1629" s="68"/>
      <c r="F1629" s="68"/>
      <c r="H1629" s="23" t="s">
        <v>41</v>
      </c>
    </row>
    <row r="1630" spans="3:18" ht="15.6" x14ac:dyDescent="0.3">
      <c r="C1630" s="1"/>
      <c r="D1630" s="28" t="s">
        <v>42</v>
      </c>
      <c r="E1630" s="30"/>
      <c r="F1630" s="7"/>
      <c r="H1630" s="22" t="s">
        <v>43</v>
      </c>
      <c r="I1630" s="22" t="s">
        <v>42</v>
      </c>
    </row>
    <row r="1631" spans="3:18" ht="15" x14ac:dyDescent="0.3">
      <c r="C1631" s="1"/>
      <c r="D1631" s="7" t="str">
        <f>I1631</f>
        <v>✔Additional User Documentation (Any)</v>
      </c>
      <c r="E1631" s="7" t="str">
        <f t="shared" ref="E1631:E1633" si="561">J1631</f>
        <v>✔Optional Endorsement Lines (OELs)</v>
      </c>
      <c r="F1631" s="7" t="str">
        <f t="shared" ref="F1631:F1633" si="562">K1631</f>
        <v>✔Job Setup/Parameter Report</v>
      </c>
      <c r="H1631" s="22" t="s">
        <v>44</v>
      </c>
      <c r="I1631" s="23" t="s">
        <v>45</v>
      </c>
      <c r="J1631" s="23" t="s">
        <v>47</v>
      </c>
      <c r="K1631" s="23" t="s">
        <v>48</v>
      </c>
      <c r="L1631" s="23" t="s">
        <v>49</v>
      </c>
      <c r="M1631" s="23" t="s">
        <v>50</v>
      </c>
      <c r="N1631" s="23" t="s">
        <v>51</v>
      </c>
      <c r="O1631" s="23" t="s">
        <v>52</v>
      </c>
      <c r="P1631" s="23" t="s">
        <v>53</v>
      </c>
      <c r="Q1631" s="23" t="s">
        <v>54</v>
      </c>
      <c r="R1631" s="23" t="s">
        <v>55</v>
      </c>
    </row>
    <row r="1632" spans="3:18" ht="15" x14ac:dyDescent="0.3">
      <c r="C1632" s="1"/>
      <c r="D1632" s="7" t="str">
        <f t="shared" ref="D1632:D1634" si="563">I1632</f>
        <v>✔USPS Qualification Report</v>
      </c>
      <c r="E1632" s="7" t="str">
        <f t="shared" si="561"/>
        <v>✔ZAP Approval</v>
      </c>
      <c r="F1632" s="7" t="str">
        <f t="shared" si="562"/>
        <v>✔Origin 3-digit Trays/Sacks</v>
      </c>
      <c r="H1632" s="22" t="s">
        <v>56</v>
      </c>
      <c r="I1632" s="22" t="str">
        <f>L1631</f>
        <v>✔USPS Qualification Report</v>
      </c>
      <c r="J1632" s="22" t="str">
        <f t="shared" ref="J1632" si="564">M1631</f>
        <v>✔ZAP Approval</v>
      </c>
      <c r="K1632" s="22" t="str">
        <f t="shared" ref="K1632" si="565">N1631</f>
        <v>✔Origin 3-digit Trays/Sacks</v>
      </c>
    </row>
    <row r="1633" spans="3:20" ht="15" x14ac:dyDescent="0.3">
      <c r="C1633" s="1"/>
      <c r="D1633" s="7" t="str">
        <f t="shared" si="563"/>
        <v>✔Origin SCF Sacks</v>
      </c>
      <c r="E1633" s="7" t="str">
        <f t="shared" si="561"/>
        <v>✔IM Barcoded Tray Labels</v>
      </c>
      <c r="F1633" s="7" t="str">
        <f t="shared" si="562"/>
        <v>✔Origin AADC Trays</v>
      </c>
      <c r="H1633" s="22" t="s">
        <v>26</v>
      </c>
      <c r="I1633" s="22" t="str">
        <f>O1631</f>
        <v>✔Origin SCF Sacks</v>
      </c>
      <c r="J1633" s="22" t="str">
        <f t="shared" ref="J1633" si="566">P1631</f>
        <v>✔IM Barcoded Tray Labels</v>
      </c>
      <c r="K1633" s="22" t="str">
        <f t="shared" ref="K1633" si="567">Q1631</f>
        <v>✔Origin AADC Trays</v>
      </c>
    </row>
    <row r="1634" spans="3:20" ht="15" x14ac:dyDescent="0.3">
      <c r="C1634" s="1"/>
      <c r="D1634" s="7" t="str">
        <f t="shared" si="563"/>
        <v>✔FSS Preparation</v>
      </c>
      <c r="E1634" s="7"/>
      <c r="F1634" s="7"/>
      <c r="H1634" s="22" t="s">
        <v>57</v>
      </c>
      <c r="I1634" s="22" t="str">
        <f>R1631</f>
        <v>✔FSS Preparation</v>
      </c>
      <c r="J1634" s="22">
        <f t="shared" ref="J1634" si="568">S1631</f>
        <v>0</v>
      </c>
      <c r="K1634" s="22">
        <f t="shared" ref="K1634" si="569">T1631</f>
        <v>0</v>
      </c>
    </row>
    <row r="1635" spans="3:20" ht="14.4" x14ac:dyDescent="0.3">
      <c r="C1635" s="1"/>
      <c r="D1635" s="9"/>
      <c r="E1635" s="9"/>
      <c r="F1635" s="9"/>
      <c r="H1635" s="22" t="s">
        <v>344</v>
      </c>
    </row>
    <row r="1636" spans="3:20" ht="15.6" x14ac:dyDescent="0.3">
      <c r="C1636" s="1"/>
      <c r="D1636" s="13" t="s">
        <v>58</v>
      </c>
      <c r="E1636" s="7"/>
      <c r="F1636" s="7"/>
      <c r="H1636" s="22" t="s">
        <v>59</v>
      </c>
      <c r="I1636" s="22" t="s">
        <v>58</v>
      </c>
    </row>
    <row r="1637" spans="3:20" ht="15" x14ac:dyDescent="0.3">
      <c r="C1637" s="1"/>
      <c r="D1637" s="7" t="str">
        <f>+I1637</f>
        <v>✔CRD Trays</v>
      </c>
      <c r="E1637" s="7" t="str">
        <f t="shared" ref="E1637:E1640" si="570">+J1637</f>
        <v>✔CR5 Trays</v>
      </c>
      <c r="F1637" s="7" t="str">
        <f t="shared" ref="F1637:F1640" si="571">+K1637</f>
        <v>✔CR3 Trays</v>
      </c>
      <c r="H1637" s="22" t="s">
        <v>32</v>
      </c>
      <c r="I1637" s="23" t="s">
        <v>60</v>
      </c>
      <c r="J1637" s="23" t="s">
        <v>61</v>
      </c>
      <c r="K1637" s="23" t="s">
        <v>62</v>
      </c>
      <c r="L1637" s="23" t="s">
        <v>63</v>
      </c>
      <c r="M1637" s="23" t="s">
        <v>64</v>
      </c>
      <c r="N1637" s="23" t="s">
        <v>65</v>
      </c>
      <c r="O1637" s="23" t="s">
        <v>66</v>
      </c>
      <c r="P1637" s="23" t="s">
        <v>67</v>
      </c>
      <c r="Q1637" s="23" t="s">
        <v>68</v>
      </c>
      <c r="R1637" s="23" t="s">
        <v>70</v>
      </c>
      <c r="S1637" s="23" t="s">
        <v>71</v>
      </c>
      <c r="T1637" s="23" t="s">
        <v>73</v>
      </c>
    </row>
    <row r="1638" spans="3:20" ht="15" x14ac:dyDescent="0.3">
      <c r="C1638" s="1"/>
      <c r="D1638" s="7" t="str">
        <f t="shared" ref="D1638:D1640" si="572">+I1638</f>
        <v>✔CRD Sacks</v>
      </c>
      <c r="E1638" s="7" t="str">
        <f t="shared" si="570"/>
        <v>✔CR5S Sacks</v>
      </c>
      <c r="F1638" s="7" t="str">
        <f t="shared" si="571"/>
        <v>✔CR5 Sacks</v>
      </c>
      <c r="H1638" s="22" t="s">
        <v>74</v>
      </c>
      <c r="I1638" s="22" t="str">
        <f>L1637</f>
        <v>✔CRD Sacks</v>
      </c>
      <c r="J1638" s="22" t="str">
        <f t="shared" ref="J1638" si="573">M1637</f>
        <v>✔CR5S Sacks</v>
      </c>
      <c r="K1638" s="22" t="str">
        <f t="shared" ref="K1638" si="574">N1637</f>
        <v>✔CR5 Sacks</v>
      </c>
    </row>
    <row r="1639" spans="3:20" ht="15" x14ac:dyDescent="0.3">
      <c r="C1639" s="1"/>
      <c r="D1639" s="7" t="str">
        <f t="shared" si="572"/>
        <v>✔CR3 Sacks</v>
      </c>
      <c r="E1639" s="7" t="str">
        <f t="shared" si="570"/>
        <v>✔High Density (HD) Price</v>
      </c>
      <c r="F1639" s="7" t="str">
        <f t="shared" si="571"/>
        <v>✔Saturation Price (75%Total)</v>
      </c>
      <c r="H1639" s="22" t="s">
        <v>38</v>
      </c>
      <c r="I1639" s="22" t="str">
        <f>O1637</f>
        <v>✔CR3 Sacks</v>
      </c>
      <c r="J1639" s="22" t="str">
        <f t="shared" ref="J1639" si="575">P1637</f>
        <v>✔High Density (HD) Price</v>
      </c>
      <c r="K1639" s="22" t="str">
        <f t="shared" ref="K1639" si="576">Q1637</f>
        <v>✔Saturation Price (75%Total)</v>
      </c>
    </row>
    <row r="1640" spans="3:20" ht="15" x14ac:dyDescent="0.3">
      <c r="C1640" s="1"/>
      <c r="D1640" s="7" t="str">
        <f t="shared" si="572"/>
        <v>✔eLOT Sequencing</v>
      </c>
      <c r="E1640" s="7" t="str">
        <f t="shared" si="570"/>
        <v>✔Walk Sequencing</v>
      </c>
      <c r="F1640" s="7" t="str">
        <f t="shared" si="571"/>
        <v>✔High Density Plus (HDP) Price</v>
      </c>
      <c r="H1640" s="22" t="s">
        <v>75</v>
      </c>
      <c r="I1640" s="22" t="str">
        <f>R1637</f>
        <v>✔eLOT Sequencing</v>
      </c>
      <c r="J1640" s="22" t="str">
        <f t="shared" ref="J1640" si="577">S1637</f>
        <v>✔Walk Sequencing</v>
      </c>
      <c r="K1640" s="22" t="str">
        <f t="shared" ref="K1640" si="578">T1637</f>
        <v>✔High Density Plus (HDP) Price</v>
      </c>
    </row>
    <row r="1641" spans="3:20" ht="15" x14ac:dyDescent="0.3">
      <c r="C1641" s="1"/>
      <c r="D1641" s="7"/>
      <c r="E1641" s="7"/>
      <c r="F1641" s="7"/>
      <c r="H1641" s="22" t="s">
        <v>39</v>
      </c>
      <c r="I1641" s="22">
        <f>U1637</f>
        <v>0</v>
      </c>
      <c r="J1641" s="22">
        <f t="shared" ref="J1641" si="579">V1637</f>
        <v>0</v>
      </c>
      <c r="K1641" s="22">
        <f t="shared" ref="K1641" si="580">W1637</f>
        <v>0</v>
      </c>
    </row>
    <row r="1642" spans="3:20" ht="15" x14ac:dyDescent="0.3">
      <c r="C1642" s="1"/>
      <c r="D1642" s="7"/>
      <c r="E1642" s="7"/>
      <c r="F1642" s="7"/>
      <c r="H1642" s="22" t="s">
        <v>76</v>
      </c>
    </row>
    <row r="1643" spans="3:20" ht="15.6" x14ac:dyDescent="0.3">
      <c r="C1643" s="1"/>
      <c r="D1643" s="13" t="s">
        <v>77</v>
      </c>
      <c r="E1643" s="7"/>
      <c r="F1643" s="7"/>
      <c r="H1643" s="22" t="s">
        <v>26</v>
      </c>
      <c r="I1643" s="22" t="s">
        <v>77</v>
      </c>
    </row>
    <row r="1644" spans="3:20" ht="15" x14ac:dyDescent="0.3">
      <c r="C1644" s="1"/>
      <c r="D1644" s="7" t="str">
        <f>I1644</f>
        <v>✔Optional 5-Digit Pallets</v>
      </c>
      <c r="E1644" s="7" t="str">
        <f t="shared" ref="E1644" si="581">J1644</f>
        <v>✔Optional 3-digit Pallets</v>
      </c>
      <c r="F1644" s="7" t="str">
        <f t="shared" ref="F1644" si="582">K1644</f>
        <v>✔Non-Barcoded Pallet Placards</v>
      </c>
      <c r="H1644" s="22" t="s">
        <v>78</v>
      </c>
      <c r="I1644" s="23" t="s">
        <v>79</v>
      </c>
      <c r="J1644" s="23" t="s">
        <v>80</v>
      </c>
      <c r="K1644" s="23" t="s">
        <v>81</v>
      </c>
      <c r="L1644" s="23" t="s">
        <v>85</v>
      </c>
    </row>
    <row r="1645" spans="3:20" ht="15" x14ac:dyDescent="0.3">
      <c r="C1645" s="1"/>
      <c r="D1645" s="7" t="str">
        <f>I1645</f>
        <v>✔Intelligent Mail Container Placard</v>
      </c>
      <c r="E1645" s="7"/>
      <c r="F1645" s="7"/>
      <c r="H1645" s="22" t="s">
        <v>87</v>
      </c>
      <c r="I1645" s="22" t="str">
        <f>L1644</f>
        <v>✔Intelligent Mail Container Placard</v>
      </c>
      <c r="J1645" s="22">
        <f t="shared" ref="J1645" si="583">M1644</f>
        <v>0</v>
      </c>
      <c r="K1645" s="22">
        <f t="shared" ref="K1645" si="584">N1644</f>
        <v>0</v>
      </c>
    </row>
    <row r="1646" spans="3:20" ht="15" x14ac:dyDescent="0.3">
      <c r="C1646" s="1"/>
      <c r="D1646" s="7"/>
      <c r="E1646" s="7"/>
      <c r="F1646" s="7"/>
      <c r="H1646" s="22" t="s">
        <v>88</v>
      </c>
      <c r="I1646" s="22">
        <f>O1644</f>
        <v>0</v>
      </c>
      <c r="J1646" s="22">
        <f t="shared" ref="J1646" si="585">P1644</f>
        <v>0</v>
      </c>
      <c r="K1646" s="22">
        <f t="shared" ref="K1646" si="586">Q1644</f>
        <v>0</v>
      </c>
    </row>
    <row r="1647" spans="3:20" ht="15" x14ac:dyDescent="0.3">
      <c r="C1647" s="1"/>
      <c r="D1647" s="7"/>
      <c r="E1647" s="7"/>
      <c r="F1647" s="7"/>
      <c r="H1647" s="22" t="s">
        <v>89</v>
      </c>
    </row>
    <row r="1648" spans="3:20" ht="15.6" x14ac:dyDescent="0.3">
      <c r="C1648" s="1"/>
      <c r="D1648" s="13" t="s">
        <v>90</v>
      </c>
      <c r="E1648" s="7"/>
      <c r="F1648" s="7"/>
      <c r="H1648" s="22" t="s">
        <v>342</v>
      </c>
      <c r="I1648" s="22" t="s">
        <v>90</v>
      </c>
    </row>
    <row r="1649" spans="3:18" ht="15" x14ac:dyDescent="0.3">
      <c r="C1649" s="1"/>
      <c r="D1649" s="7" t="str">
        <f>I1649</f>
        <v>✔PER - Flat Tray Preparation</v>
      </c>
      <c r="E1649" s="7" t="str">
        <f t="shared" ref="E1649:E1651" si="587">J1649</f>
        <v>✔Outside County Container Report</v>
      </c>
      <c r="F1649" s="7" t="str">
        <f t="shared" ref="F1649:F1651" si="588">K1649</f>
        <v>✔PER - FIRM Bundles</v>
      </c>
      <c r="H1649" s="22" t="s">
        <v>150</v>
      </c>
      <c r="I1649" s="23" t="s">
        <v>92</v>
      </c>
      <c r="J1649" s="23" t="s">
        <v>93</v>
      </c>
      <c r="K1649" s="23" t="s">
        <v>95</v>
      </c>
      <c r="L1649" s="23" t="s">
        <v>96</v>
      </c>
      <c r="M1649" s="23" t="s">
        <v>97</v>
      </c>
      <c r="N1649" s="23" t="s">
        <v>98</v>
      </c>
      <c r="O1649" s="23" t="s">
        <v>99</v>
      </c>
      <c r="P1649" s="23" t="s">
        <v>100</v>
      </c>
      <c r="Q1649" s="23" t="s">
        <v>101</v>
      </c>
    </row>
    <row r="1650" spans="3:18" ht="15" x14ac:dyDescent="0.3">
      <c r="C1650" s="1"/>
      <c r="D1650" s="7" t="str">
        <f t="shared" ref="D1650:D1651" si="589">I1650</f>
        <v>✔PER - In County Prices</v>
      </c>
      <c r="E1650" s="7" t="str">
        <f t="shared" si="587"/>
        <v>✔PER - Zone Summary Report</v>
      </c>
      <c r="F1650" s="7" t="str">
        <f t="shared" si="588"/>
        <v>✔PER - Ride Along Pieces</v>
      </c>
      <c r="H1650" s="22" t="s">
        <v>151</v>
      </c>
      <c r="I1650" s="22" t="str">
        <f>L1649</f>
        <v>✔PER - In County Prices</v>
      </c>
      <c r="J1650" s="22" t="str">
        <f t="shared" ref="J1650" si="590">M1649</f>
        <v>✔PER - Zone Summary Report</v>
      </c>
      <c r="K1650" s="22" t="str">
        <f t="shared" ref="K1650" si="591">N1649</f>
        <v>✔PER - Ride Along Pieces</v>
      </c>
    </row>
    <row r="1651" spans="3:18" ht="15" x14ac:dyDescent="0.3">
      <c r="C1651" s="1"/>
      <c r="D1651" s="7" t="str">
        <f t="shared" si="589"/>
        <v>✔Outside County Bundle Report</v>
      </c>
      <c r="E1651" s="7" t="str">
        <f t="shared" si="587"/>
        <v>✔Limited Circulation Discount</v>
      </c>
      <c r="F1651" s="7" t="str">
        <f t="shared" si="588"/>
        <v>✔24-pc Trays/Sacks</v>
      </c>
      <c r="H1651" s="22" t="s">
        <v>138</v>
      </c>
      <c r="I1651" s="22" t="str">
        <f>O1649</f>
        <v>✔Outside County Bundle Report</v>
      </c>
      <c r="J1651" s="22" t="str">
        <f t="shared" ref="J1651" si="592">P1649</f>
        <v>✔Limited Circulation Discount</v>
      </c>
      <c r="K1651" s="22" t="str">
        <f t="shared" ref="K1651" si="593">Q1649</f>
        <v>✔24-pc Trays/Sacks</v>
      </c>
    </row>
    <row r="1652" spans="3:18" ht="15" x14ac:dyDescent="0.3">
      <c r="C1652" s="1"/>
      <c r="D1652" s="7"/>
      <c r="E1652" s="7"/>
      <c r="F1652" s="7"/>
      <c r="H1652" s="22" t="s">
        <v>37</v>
      </c>
      <c r="I1652" s="22">
        <f>R1649</f>
        <v>0</v>
      </c>
      <c r="J1652" s="22">
        <f>S1649</f>
        <v>0</v>
      </c>
      <c r="K1652" s="22">
        <f>T1649</f>
        <v>0</v>
      </c>
    </row>
    <row r="1653" spans="3:18" ht="15" x14ac:dyDescent="0.3">
      <c r="C1653" s="1"/>
      <c r="D1653" s="7"/>
      <c r="E1653" s="7"/>
      <c r="F1653" s="7"/>
      <c r="H1653" s="22" t="s">
        <v>103</v>
      </c>
    </row>
    <row r="1654" spans="3:18" ht="15.6" x14ac:dyDescent="0.3">
      <c r="C1654" s="1"/>
      <c r="D1654" s="13" t="s">
        <v>104</v>
      </c>
      <c r="E1654" s="7"/>
      <c r="F1654" s="7"/>
      <c r="H1654" s="22" t="s">
        <v>105</v>
      </c>
      <c r="I1654" s="22" t="s">
        <v>104</v>
      </c>
    </row>
    <row r="1655" spans="3:18" ht="15" x14ac:dyDescent="0.3">
      <c r="C1655" s="1"/>
      <c r="D1655" s="7" t="str">
        <f>I1655</f>
        <v>✔5-digit Scheme Bundles (L007)</v>
      </c>
      <c r="E1655" s="7" t="str">
        <f t="shared" ref="E1655" si="594">J1655</f>
        <v>✔3-digit Scheme Bundles (L008)</v>
      </c>
      <c r="F1655" s="7" t="str">
        <f t="shared" ref="F1655" si="595">K1655</f>
        <v>✔5-digit Scheme Sacks</v>
      </c>
      <c r="H1655" s="22" t="s">
        <v>106</v>
      </c>
      <c r="I1655" s="23" t="s">
        <v>107</v>
      </c>
      <c r="J1655" s="23" t="s">
        <v>108</v>
      </c>
      <c r="K1655" s="23" t="s">
        <v>109</v>
      </c>
    </row>
    <row r="1656" spans="3:18" ht="15" customHeight="1" x14ac:dyDescent="0.3">
      <c r="C1656" s="1"/>
      <c r="D1656" s="7"/>
      <c r="E1656" s="7"/>
      <c r="F1656" s="7"/>
      <c r="H1656" s="22" t="s">
        <v>40</v>
      </c>
    </row>
    <row r="1657" spans="3:18" ht="15" customHeight="1" x14ac:dyDescent="0.3">
      <c r="C1657" s="1"/>
      <c r="D1657" s="13" t="s">
        <v>110</v>
      </c>
      <c r="E1657" s="7"/>
      <c r="F1657" s="7"/>
      <c r="H1657" s="22"/>
      <c r="I1657" s="22" t="s">
        <v>110</v>
      </c>
    </row>
    <row r="1658" spans="3:18" ht="15" x14ac:dyDescent="0.3">
      <c r="C1658" s="1"/>
      <c r="D1658" s="7" t="str">
        <f>I1658</f>
        <v>✔Reduced Overflow</v>
      </c>
      <c r="E1658" s="7" t="str">
        <f t="shared" ref="E1658" si="596">J1658</f>
        <v>✔5-digit\Scheme Trays</v>
      </c>
      <c r="F1658" s="7" t="str">
        <f t="shared" ref="F1658" si="597">K1658</f>
        <v>✔3-digit\Scheme Trays</v>
      </c>
      <c r="H1658" s="22" t="s">
        <v>111</v>
      </c>
      <c r="I1658" s="23" t="s">
        <v>113</v>
      </c>
      <c r="J1658" s="23" t="s">
        <v>114</v>
      </c>
      <c r="K1658" s="23" t="s">
        <v>115</v>
      </c>
      <c r="L1658" s="23" t="s">
        <v>116</v>
      </c>
    </row>
    <row r="1659" spans="3:18" ht="15" x14ac:dyDescent="0.3">
      <c r="C1659" s="1"/>
      <c r="D1659" s="7" t="str">
        <f>I1659</f>
        <v>✔AADC Trays</v>
      </c>
      <c r="E1659" s="7"/>
      <c r="F1659" s="7"/>
      <c r="H1659" s="22" t="s">
        <v>117</v>
      </c>
      <c r="I1659" s="22" t="str">
        <f>L1658</f>
        <v>✔AADC Trays</v>
      </c>
      <c r="J1659" s="22">
        <f t="shared" ref="J1659" si="598">M1658</f>
        <v>0</v>
      </c>
      <c r="K1659" s="22">
        <f t="shared" ref="K1659" si="599">N1658</f>
        <v>0</v>
      </c>
    </row>
    <row r="1660" spans="3:18" ht="15" x14ac:dyDescent="0.3">
      <c r="C1660" s="16"/>
      <c r="D1660" s="7"/>
      <c r="E1660" s="7"/>
      <c r="F1660" s="7"/>
      <c r="H1660" s="22" t="s">
        <v>160</v>
      </c>
    </row>
    <row r="1661" spans="3:18" ht="15.6" x14ac:dyDescent="0.3">
      <c r="C1661" s="1"/>
      <c r="D1661" s="13" t="s">
        <v>119</v>
      </c>
      <c r="E1661" s="7"/>
      <c r="F1661" s="7"/>
      <c r="H1661" s="22" t="s">
        <v>120</v>
      </c>
      <c r="I1661" s="22" t="s">
        <v>119</v>
      </c>
    </row>
    <row r="1662" spans="3:18" ht="15" x14ac:dyDescent="0.3">
      <c r="C1662" s="1"/>
      <c r="D1662" s="7" t="str">
        <f>I1662</f>
        <v>✔PS Form 3541</v>
      </c>
      <c r="E1662" s="7" t="str">
        <f t="shared" ref="E1662:E1664" si="600">J1662</f>
        <v>✔PS Form 3600-EZ</v>
      </c>
      <c r="F1662" s="7" t="str">
        <f t="shared" ref="F1662:F1664" si="601">K1662</f>
        <v>✔PS Form 3600-FCM</v>
      </c>
      <c r="H1662" s="36">
        <v>43585</v>
      </c>
      <c r="I1662" s="23" t="s">
        <v>121</v>
      </c>
      <c r="J1662" s="23" t="s">
        <v>122</v>
      </c>
      <c r="K1662" s="23" t="s">
        <v>123</v>
      </c>
      <c r="L1662" s="23" t="s">
        <v>125</v>
      </c>
      <c r="M1662" s="23" t="s">
        <v>126</v>
      </c>
      <c r="N1662" s="23" t="s">
        <v>127</v>
      </c>
      <c r="O1662" s="23" t="s">
        <v>128</v>
      </c>
      <c r="P1662" s="23" t="s">
        <v>130</v>
      </c>
      <c r="Q1662" s="23" t="s">
        <v>131</v>
      </c>
      <c r="R1662" s="23" t="s">
        <v>132</v>
      </c>
    </row>
    <row r="1663" spans="3:18" ht="15" customHeight="1" x14ac:dyDescent="0.3">
      <c r="C1663" s="1"/>
      <c r="D1663" s="7" t="str">
        <f t="shared" ref="D1663:D1665" si="602">I1663</f>
        <v>✔PS Form 3602-C</v>
      </c>
      <c r="E1663" s="7" t="str">
        <f t="shared" si="600"/>
        <v>✔PS Form 3602-EZ</v>
      </c>
      <c r="F1663" s="7" t="str">
        <f t="shared" si="601"/>
        <v>✔PS Form 3602-N</v>
      </c>
      <c r="H1663" s="22"/>
      <c r="I1663" s="22" t="str">
        <f>L1662</f>
        <v>✔PS Form 3602-C</v>
      </c>
      <c r="J1663" s="22" t="str">
        <f t="shared" ref="J1663" si="603">M1662</f>
        <v>✔PS Form 3602-EZ</v>
      </c>
      <c r="K1663" s="22" t="str">
        <f t="shared" ref="K1663" si="604">N1662</f>
        <v>✔PS Form 3602-N</v>
      </c>
    </row>
    <row r="1664" spans="3:18" ht="15" customHeight="1" x14ac:dyDescent="0.3">
      <c r="C1664" s="1"/>
      <c r="D1664" s="7" t="str">
        <f t="shared" si="602"/>
        <v>✔PS Form 3602-NZ</v>
      </c>
      <c r="E1664" s="7" t="str">
        <f t="shared" si="600"/>
        <v>✔PS Form 3605-R</v>
      </c>
      <c r="F1664" s="7" t="str">
        <f t="shared" si="601"/>
        <v>✔PS Form 8125</v>
      </c>
      <c r="H1664" s="22"/>
      <c r="I1664" s="22" t="str">
        <f>O1662</f>
        <v>✔PS Form 3602-NZ</v>
      </c>
      <c r="J1664" s="22" t="str">
        <f t="shared" ref="J1664" si="605">P1662</f>
        <v>✔PS Form 3605-R</v>
      </c>
      <c r="K1664" s="22" t="str">
        <f t="shared" ref="K1664" si="606">Q1662</f>
        <v>✔PS Form 8125</v>
      </c>
    </row>
    <row r="1665" spans="3:11" ht="15" x14ac:dyDescent="0.3">
      <c r="C1665" s="1"/>
      <c r="D1665" s="7" t="str">
        <f t="shared" si="602"/>
        <v>✔PS Form 3602-R</v>
      </c>
      <c r="E1665" s="7"/>
      <c r="F1665" s="7"/>
      <c r="H1665" s="22"/>
      <c r="I1665" s="22" t="str">
        <f>R1662</f>
        <v>✔PS Form 3602-R</v>
      </c>
      <c r="J1665" s="22">
        <f>S1662</f>
        <v>0</v>
      </c>
      <c r="K1665" s="22">
        <f>T1662</f>
        <v>0</v>
      </c>
    </row>
    <row r="1666" spans="3:11" ht="15" x14ac:dyDescent="0.3">
      <c r="C1666" s="32"/>
      <c r="D1666" s="27"/>
      <c r="E1666" s="27"/>
      <c r="F1666" s="27"/>
      <c r="H1666" s="22"/>
    </row>
    <row r="1667" spans="3:11" ht="15.6" x14ac:dyDescent="0.3">
      <c r="C1667" s="1"/>
      <c r="D1667" s="13" t="s">
        <v>111</v>
      </c>
      <c r="E1667" s="17" t="s">
        <v>133</v>
      </c>
      <c r="F1667" s="6" t="str">
        <f>H1660</f>
        <v>$1,001 - $5,000</v>
      </c>
      <c r="H1667" s="22"/>
    </row>
    <row r="1668" spans="3:11" ht="14.4" x14ac:dyDescent="0.3">
      <c r="C1668" s="1"/>
      <c r="D1668" s="71" t="str">
        <f>H1659</f>
        <v>PC: ** WINDOWS</v>
      </c>
      <c r="E1668" s="71"/>
      <c r="F1668" s="71"/>
      <c r="H1668" s="22"/>
    </row>
    <row r="1669" spans="3:11" ht="14.4" x14ac:dyDescent="0.3">
      <c r="C1669" s="1"/>
      <c r="D1669" s="71"/>
      <c r="E1669" s="71"/>
      <c r="F1669" s="71"/>
      <c r="H1669" s="22"/>
    </row>
    <row r="1670" spans="3:11" ht="15.6" x14ac:dyDescent="0.3">
      <c r="C1670" s="1"/>
      <c r="D1670" s="7" t="s">
        <v>120</v>
      </c>
      <c r="E1670" s="17" t="s">
        <v>134</v>
      </c>
      <c r="F1670" s="18">
        <f>$I$2</f>
        <v>45678</v>
      </c>
      <c r="H1670" s="22"/>
    </row>
    <row r="1671" spans="3:11" ht="15" x14ac:dyDescent="0.3">
      <c r="C1671" s="1"/>
      <c r="D1671" s="7"/>
      <c r="E1671" s="19"/>
      <c r="F1671" s="20"/>
      <c r="G1671">
        <f>3234-3159+1</f>
        <v>76</v>
      </c>
      <c r="H1671" s="22"/>
    </row>
    <row r="1672" spans="3:11" ht="14.4" x14ac:dyDescent="0.3">
      <c r="C1672" s="1"/>
      <c r="D1672" s="1"/>
      <c r="E1672" s="1"/>
      <c r="F1672" s="1"/>
      <c r="H1672" s="22"/>
    </row>
    <row r="1673" spans="3:11" ht="16.8" x14ac:dyDescent="0.3">
      <c r="C1673" s="72" t="s">
        <v>3</v>
      </c>
      <c r="D1673" s="72"/>
      <c r="E1673" s="72"/>
      <c r="F1673" s="72"/>
      <c r="H1673" s="22"/>
    </row>
    <row r="1674" spans="3:11" ht="16.8" x14ac:dyDescent="0.3">
      <c r="C1674" s="73" t="s">
        <v>4</v>
      </c>
      <c r="D1674" s="73"/>
      <c r="E1674" s="73"/>
      <c r="F1674" s="73"/>
      <c r="H1674" s="22"/>
    </row>
    <row r="1675" spans="3:11" ht="14.4" x14ac:dyDescent="0.3">
      <c r="C1675" s="1"/>
      <c r="D1675" s="9"/>
      <c r="E1675" s="9"/>
      <c r="F1675" s="9"/>
      <c r="H1675" s="22"/>
    </row>
    <row r="1676" spans="3:11" ht="15.6" x14ac:dyDescent="0.3">
      <c r="C1676" s="69" t="str">
        <f t="shared" ref="C1676:C1684" si="607">+J1676</f>
        <v>Company Name:   BCC SOFTWARE, LLC</v>
      </c>
      <c r="D1676" s="69"/>
      <c r="E1676" s="69"/>
      <c r="F1676" s="69"/>
      <c r="G1676" s="46"/>
      <c r="H1676" s="22" t="s">
        <v>5</v>
      </c>
      <c r="I1676" s="22" t="s">
        <v>193</v>
      </c>
      <c r="J1676" s="22" t="str">
        <f t="shared" ref="J1676:J1684" si="608">CONCATENATE(H1676,I1676)</f>
        <v>Company Name:   BCC SOFTWARE, LLC</v>
      </c>
    </row>
    <row r="1677" spans="3:11" ht="15.6" x14ac:dyDescent="0.3">
      <c r="C1677" s="69" t="str">
        <f t="shared" si="607"/>
        <v>Product Name:   BULK MAILER SMB</v>
      </c>
      <c r="D1677" s="69"/>
      <c r="E1677" s="69"/>
      <c r="F1677" s="69"/>
      <c r="G1677" s="46"/>
      <c r="H1677" s="22" t="s">
        <v>7</v>
      </c>
      <c r="I1677" s="52" t="s">
        <v>383</v>
      </c>
      <c r="J1677" s="22" t="str">
        <f t="shared" si="608"/>
        <v>Product Name:   BULK MAILER SMB</v>
      </c>
    </row>
    <row r="1678" spans="3:11" ht="15.6" x14ac:dyDescent="0.3">
      <c r="C1678" s="69" t="str">
        <f t="shared" si="607"/>
        <v>Product Version:   06.01</v>
      </c>
      <c r="D1678" s="69"/>
      <c r="E1678" s="69"/>
      <c r="F1678" s="69"/>
      <c r="G1678" s="46"/>
      <c r="H1678" s="22" t="s">
        <v>9</v>
      </c>
      <c r="I1678" s="47" t="s">
        <v>405</v>
      </c>
      <c r="J1678" s="22" t="str">
        <f t="shared" si="608"/>
        <v>Product Version:   06.01</v>
      </c>
    </row>
    <row r="1679" spans="3:11" ht="15" x14ac:dyDescent="0.3">
      <c r="C1679" s="70" t="str">
        <f>+J1679</f>
        <v xml:space="preserve">Sales Contact:   Adam Koester </v>
      </c>
      <c r="D1679" s="70"/>
      <c r="E1679" s="70"/>
      <c r="F1679" s="70"/>
      <c r="G1679" s="46"/>
      <c r="H1679" s="22" t="s">
        <v>10</v>
      </c>
      <c r="I1679" s="62" t="s">
        <v>408</v>
      </c>
      <c r="J1679" s="22" t="str">
        <f>CONCATENATE(H1679,I1679)</f>
        <v xml:space="preserve">Sales Contact:   Adam Koester </v>
      </c>
    </row>
    <row r="1680" spans="3:11" ht="15" x14ac:dyDescent="0.3">
      <c r="C1680" s="70" t="str">
        <f>+J1680</f>
        <v>Address:   1890 S Winton Rd Suite 180</v>
      </c>
      <c r="D1680" s="70"/>
      <c r="E1680" s="70"/>
      <c r="F1680" s="70"/>
      <c r="G1680" s="46"/>
      <c r="H1680" s="22" t="s">
        <v>12</v>
      </c>
      <c r="I1680" s="63" t="s">
        <v>409</v>
      </c>
      <c r="J1680" s="22" t="str">
        <f>CONCATENATE(H1680,I1680)</f>
        <v>Address:   1890 S Winton Rd Suite 180</v>
      </c>
    </row>
    <row r="1681" spans="3:10" ht="15" x14ac:dyDescent="0.3">
      <c r="C1681" s="70" t="str">
        <f>+J1681</f>
        <v>City State Zip:   Rochester, NY 14618-4009</v>
      </c>
      <c r="D1681" s="70"/>
      <c r="E1681" s="70"/>
      <c r="F1681" s="70"/>
      <c r="G1681" s="46"/>
      <c r="H1681" s="22" t="s">
        <v>14</v>
      </c>
      <c r="I1681" s="63" t="s">
        <v>411</v>
      </c>
      <c r="J1681" s="22" t="str">
        <f>CONCATENATE(H1681,I1681)</f>
        <v>City State Zip:   Rochester, NY 14618-4009</v>
      </c>
    </row>
    <row r="1682" spans="3:10" ht="15" x14ac:dyDescent="0.3">
      <c r="C1682" s="70" t="str">
        <f>+J1682</f>
        <v>Phone:   (800) 337-0442</v>
      </c>
      <c r="D1682" s="70"/>
      <c r="E1682" s="70"/>
      <c r="F1682" s="70"/>
      <c r="G1682" s="46"/>
      <c r="H1682" s="22" t="s">
        <v>15</v>
      </c>
      <c r="I1682" s="63" t="s">
        <v>413</v>
      </c>
      <c r="J1682" s="22" t="str">
        <f>CONCATENATE(H1682,I1682)</f>
        <v>Phone:   (800) 337-0442</v>
      </c>
    </row>
    <row r="1683" spans="3:10" ht="15" x14ac:dyDescent="0.3">
      <c r="C1683" s="70" t="str">
        <f>+J1683</f>
        <v>Email:    akoester@bccsoftware.com</v>
      </c>
      <c r="D1683" s="70"/>
      <c r="E1683" s="70"/>
      <c r="F1683" s="70"/>
      <c r="G1683" s="46"/>
      <c r="H1683" s="22" t="s">
        <v>19</v>
      </c>
      <c r="I1683" s="63" t="s">
        <v>415</v>
      </c>
      <c r="J1683" s="22" t="str">
        <f>CONCATENATE(H1683,I1683)</f>
        <v>Email:    akoester@bccsoftware.com</v>
      </c>
    </row>
    <row r="1684" spans="3:10" ht="15" x14ac:dyDescent="0.3">
      <c r="C1684" s="70" t="str">
        <f t="shared" si="607"/>
        <v>Web:   https://bccsoftware.com</v>
      </c>
      <c r="D1684" s="70"/>
      <c r="E1684" s="70"/>
      <c r="F1684" s="70"/>
      <c r="G1684" s="46"/>
      <c r="H1684" s="22" t="s">
        <v>21</v>
      </c>
      <c r="I1684" s="22" t="s">
        <v>372</v>
      </c>
      <c r="J1684" s="22" t="str">
        <f t="shared" si="608"/>
        <v>Web:   https://bccsoftware.com</v>
      </c>
    </row>
    <row r="1685" spans="3:10" ht="14.4" x14ac:dyDescent="0.3">
      <c r="C1685" s="1"/>
      <c r="D1685" s="9"/>
      <c r="E1685" s="9"/>
      <c r="F1685" s="9"/>
      <c r="H1685" s="22"/>
    </row>
    <row r="1686" spans="3:10" ht="16.8" x14ac:dyDescent="0.3">
      <c r="C1686" s="68" t="s">
        <v>23</v>
      </c>
      <c r="D1686" s="68"/>
      <c r="E1686" s="68"/>
      <c r="F1686" s="68"/>
      <c r="H1686" s="22"/>
    </row>
    <row r="1687" spans="3:10" ht="15.6" x14ac:dyDescent="0.3">
      <c r="C1687" s="1"/>
      <c r="D1687" s="28" t="str">
        <f>H1687</f>
        <v>Standard Mail</v>
      </c>
      <c r="E1687" s="28" t="str">
        <f>H1704</f>
        <v>First-Class</v>
      </c>
      <c r="F1687" s="13" t="str">
        <f>H1717</f>
        <v>Periodical</v>
      </c>
      <c r="H1687" s="22" t="s">
        <v>24</v>
      </c>
    </row>
    <row r="1688" spans="3:10" ht="15" x14ac:dyDescent="0.3">
      <c r="C1688" s="1"/>
      <c r="D1688" s="7" t="str">
        <f>H1688</f>
        <v>✔Automation Flats</v>
      </c>
      <c r="E1688" s="7" t="str">
        <f>+H1705</f>
        <v>✔Automation Flat Trays on Pallets</v>
      </c>
      <c r="F1688" s="7" t="str">
        <f>H1718</f>
        <v>✔Automation Letters</v>
      </c>
      <c r="H1688" s="22" t="s">
        <v>25</v>
      </c>
    </row>
    <row r="1689" spans="3:10" ht="15" x14ac:dyDescent="0.3">
      <c r="C1689" s="1"/>
      <c r="D1689" s="7" t="str">
        <f t="shared" ref="D1689:D1703" si="609">H1689</f>
        <v>✔Automation Letters</v>
      </c>
      <c r="E1689" s="7" t="str">
        <f t="shared" ref="E1689:E1699" si="610">+H1706</f>
        <v>✔Automation Flats - Bundle Based Option</v>
      </c>
      <c r="F1689" s="7" t="str">
        <f t="shared" ref="F1689:F1700" si="611">H1719</f>
        <v>✔Barcoded Machinable Flats</v>
      </c>
      <c r="H1689" s="22" t="s">
        <v>26</v>
      </c>
    </row>
    <row r="1690" spans="3:10" ht="15" x14ac:dyDescent="0.3">
      <c r="C1690" s="1"/>
      <c r="D1690" s="7" t="str">
        <f t="shared" si="609"/>
        <v>✔Co-Sacked Flats</v>
      </c>
      <c r="E1690" s="7" t="str">
        <f t="shared" si="610"/>
        <v>✔Automation Flats - Tray Based Option</v>
      </c>
      <c r="F1690" s="7" t="str">
        <f t="shared" si="611"/>
        <v>✔Carrier Route Flats</v>
      </c>
      <c r="H1690" s="22" t="s">
        <v>341</v>
      </c>
    </row>
    <row r="1691" spans="3:10" ht="15" x14ac:dyDescent="0.3">
      <c r="C1691" s="1"/>
      <c r="D1691" s="7" t="str">
        <f t="shared" si="609"/>
        <v>✔ECR Flats</v>
      </c>
      <c r="E1691" s="7" t="str">
        <f t="shared" si="610"/>
        <v>✔Automation Letters</v>
      </c>
      <c r="F1691" s="7" t="str">
        <f t="shared" si="611"/>
        <v>✔Carrier Route Letters</v>
      </c>
      <c r="H1691" s="22" t="s">
        <v>27</v>
      </c>
    </row>
    <row r="1692" spans="3:10" ht="15" x14ac:dyDescent="0.3">
      <c r="C1692" s="1"/>
      <c r="D1692" s="7" t="str">
        <f t="shared" si="609"/>
        <v>✔ECR Letters &lt;= 3.0 Ounces</v>
      </c>
      <c r="E1692" s="7" t="str">
        <f t="shared" si="610"/>
        <v>✔Automation Letters - Trays on Pallets</v>
      </c>
      <c r="F1692" s="7" t="str">
        <f t="shared" si="611"/>
        <v>✔Machinable Flat Bundles on Pallets</v>
      </c>
      <c r="H1692" s="22" t="s">
        <v>28</v>
      </c>
    </row>
    <row r="1693" spans="3:10" ht="15" x14ac:dyDescent="0.3">
      <c r="C1693" s="1"/>
      <c r="D1693" s="7" t="str">
        <f t="shared" si="609"/>
        <v>✔ECR Letters &gt; 3.0 Ounces</v>
      </c>
      <c r="E1693" s="7" t="str">
        <f t="shared" si="610"/>
        <v>✔Co-Trayed Flats</v>
      </c>
      <c r="F1693" s="7" t="str">
        <f t="shared" si="611"/>
        <v>✔Machinable Flats Co-Sacked Preparation</v>
      </c>
      <c r="H1693" s="22" t="s">
        <v>29</v>
      </c>
    </row>
    <row r="1694" spans="3:10" ht="15" x14ac:dyDescent="0.3">
      <c r="C1694" s="1"/>
      <c r="D1694" s="7" t="str">
        <f t="shared" si="609"/>
        <v>✔Flat Bundles on Pallets</v>
      </c>
      <c r="E1694" s="7" t="str">
        <f t="shared" si="610"/>
        <v>✔Machinable Letter Trays on Pallets</v>
      </c>
      <c r="F1694" s="7" t="str">
        <f t="shared" si="611"/>
        <v>Merged Bundles on Pallets</v>
      </c>
      <c r="H1694" s="22" t="s">
        <v>30</v>
      </c>
    </row>
    <row r="1695" spans="3:10" ht="15" x14ac:dyDescent="0.3">
      <c r="C1695" s="1"/>
      <c r="D1695" s="7" t="str">
        <f t="shared" si="609"/>
        <v>✔Irregular Parcels</v>
      </c>
      <c r="E1695" s="7" t="str">
        <f t="shared" si="610"/>
        <v>✔Machinable Letters</v>
      </c>
      <c r="F1695" s="7" t="str">
        <f t="shared" si="611"/>
        <v>Merged Flats in Sacks</v>
      </c>
      <c r="H1695" s="22" t="s">
        <v>31</v>
      </c>
    </row>
    <row r="1696" spans="3:10" ht="15" x14ac:dyDescent="0.3">
      <c r="C1696" s="1"/>
      <c r="D1696" s="7" t="str">
        <f t="shared" si="609"/>
        <v>✔Machinable Letters</v>
      </c>
      <c r="E1696" s="7" t="str">
        <f t="shared" si="610"/>
        <v>✔Non-Automation Flat Trays on Pallets</v>
      </c>
      <c r="F1696" s="7" t="str">
        <f t="shared" si="611"/>
        <v>Merged Pallets-5% Threshold</v>
      </c>
      <c r="H1696" s="22" t="s">
        <v>32</v>
      </c>
    </row>
    <row r="1697" spans="3:20" ht="15" x14ac:dyDescent="0.3">
      <c r="C1697" s="1"/>
      <c r="D1697" s="7" t="str">
        <f t="shared" si="609"/>
        <v>✔Machinable Parcels</v>
      </c>
      <c r="E1697" s="7" t="str">
        <f t="shared" si="610"/>
        <v>✔Non-Automation Flats</v>
      </c>
      <c r="F1697" s="7" t="str">
        <f t="shared" si="611"/>
        <v>✔Merged Pallets-5% Threshold &amp; City State</v>
      </c>
      <c r="H1697" s="22" t="s">
        <v>33</v>
      </c>
    </row>
    <row r="1698" spans="3:20" ht="15" x14ac:dyDescent="0.3">
      <c r="C1698" s="1"/>
      <c r="D1698" s="7" t="str">
        <f t="shared" si="609"/>
        <v>Merged Flat Bundles in Sacks</v>
      </c>
      <c r="E1698" s="7" t="str">
        <f t="shared" si="610"/>
        <v>✔Non-Machinable Letter Trays on Pallets</v>
      </c>
      <c r="F1698" s="7" t="str">
        <f t="shared" si="611"/>
        <v>✔Non-Automation Letters</v>
      </c>
      <c r="H1698" s="22" t="s">
        <v>172</v>
      </c>
    </row>
    <row r="1699" spans="3:20" ht="15" x14ac:dyDescent="0.3">
      <c r="C1699" s="1"/>
      <c r="D1699" s="7" t="str">
        <f t="shared" si="609"/>
        <v>Merged Flat Bundles on Pallets</v>
      </c>
      <c r="E1699" s="7" t="str">
        <f t="shared" si="610"/>
        <v>✔Nonmachinable Letters</v>
      </c>
      <c r="F1699" s="7" t="str">
        <f t="shared" si="611"/>
        <v>✔Non-Barcoded Machinable Flats</v>
      </c>
      <c r="H1699" s="22" t="s">
        <v>137</v>
      </c>
    </row>
    <row r="1700" spans="3:20" ht="15" x14ac:dyDescent="0.3">
      <c r="C1700" s="1"/>
      <c r="D1700" s="7" t="str">
        <f t="shared" si="609"/>
        <v>Merged Pallets-5% Threshold</v>
      </c>
      <c r="E1700" s="7"/>
      <c r="F1700" s="7" t="str">
        <f t="shared" si="611"/>
        <v>✔Non-Machinable Flat Bundles on Pallets</v>
      </c>
      <c r="H1700" s="22" t="s">
        <v>138</v>
      </c>
    </row>
    <row r="1701" spans="3:20" ht="15" x14ac:dyDescent="0.3">
      <c r="C1701" s="1"/>
      <c r="D1701" s="7" t="str">
        <f t="shared" si="609"/>
        <v>✔Merged Pallets-5% Threshold &amp; City State</v>
      </c>
      <c r="E1701" s="7"/>
      <c r="F1701" s="7"/>
      <c r="H1701" s="22" t="s">
        <v>37</v>
      </c>
    </row>
    <row r="1702" spans="3:20" ht="15" x14ac:dyDescent="0.3">
      <c r="C1702" s="1"/>
      <c r="D1702" s="7" t="str">
        <f t="shared" si="609"/>
        <v>✔Non-Automation Flats</v>
      </c>
      <c r="E1702" s="7"/>
      <c r="F1702" s="7"/>
      <c r="H1702" s="22" t="s">
        <v>38</v>
      </c>
    </row>
    <row r="1703" spans="3:20" ht="15" x14ac:dyDescent="0.3">
      <c r="C1703" s="1"/>
      <c r="D1703" s="7" t="str">
        <f t="shared" si="609"/>
        <v>✔Nonmachinable Letters</v>
      </c>
      <c r="E1703" s="29"/>
      <c r="F1703" s="7"/>
      <c r="H1703" s="22" t="s">
        <v>39</v>
      </c>
    </row>
    <row r="1704" spans="3:20" ht="16.8" x14ac:dyDescent="0.3">
      <c r="C1704" s="68" t="s">
        <v>40</v>
      </c>
      <c r="D1704" s="68"/>
      <c r="E1704" s="68"/>
      <c r="F1704" s="68"/>
      <c r="H1704" s="23" t="s">
        <v>41</v>
      </c>
    </row>
    <row r="1705" spans="3:20" ht="15.6" x14ac:dyDescent="0.3">
      <c r="C1705" s="1"/>
      <c r="D1705" s="28" t="s">
        <v>42</v>
      </c>
      <c r="E1705" s="30"/>
      <c r="F1705" s="7"/>
      <c r="H1705" s="22" t="s">
        <v>43</v>
      </c>
      <c r="I1705" s="22" t="s">
        <v>42</v>
      </c>
    </row>
    <row r="1706" spans="3:20" ht="15" x14ac:dyDescent="0.3">
      <c r="C1706" s="1"/>
      <c r="D1706" s="7" t="str">
        <f>I1706</f>
        <v>✔Additional User Documentation (Any)</v>
      </c>
      <c r="E1706" s="7" t="str">
        <f t="shared" ref="E1706:E1708" si="612">J1706</f>
        <v>✔Optional Endorsement Lines (OELs)</v>
      </c>
      <c r="F1706" s="7" t="str">
        <f t="shared" ref="F1706:F1708" si="613">K1706</f>
        <v>✔Job Setup/Parameter Report</v>
      </c>
      <c r="H1706" s="22" t="s">
        <v>44</v>
      </c>
      <c r="I1706" s="23" t="s">
        <v>45</v>
      </c>
      <c r="J1706" s="23" t="s">
        <v>47</v>
      </c>
      <c r="K1706" s="23" t="s">
        <v>48</v>
      </c>
      <c r="L1706" s="23" t="s">
        <v>49</v>
      </c>
      <c r="M1706" s="23" t="s">
        <v>50</v>
      </c>
      <c r="N1706" s="23" t="s">
        <v>51</v>
      </c>
      <c r="O1706" s="23" t="s">
        <v>52</v>
      </c>
      <c r="P1706" s="23" t="s">
        <v>53</v>
      </c>
      <c r="Q1706" s="23" t="s">
        <v>54</v>
      </c>
      <c r="R1706" s="23" t="s">
        <v>55</v>
      </c>
    </row>
    <row r="1707" spans="3:20" ht="15" x14ac:dyDescent="0.3">
      <c r="C1707" s="1"/>
      <c r="D1707" s="7" t="str">
        <f t="shared" ref="D1707:D1709" si="614">I1707</f>
        <v>✔USPS Qualification Report</v>
      </c>
      <c r="E1707" s="7" t="str">
        <f t="shared" si="612"/>
        <v>✔ZAP Approval</v>
      </c>
      <c r="F1707" s="7" t="str">
        <f t="shared" si="613"/>
        <v>✔Origin 3-digit Trays/Sacks</v>
      </c>
      <c r="H1707" s="22" t="s">
        <v>56</v>
      </c>
      <c r="I1707" s="22" t="str">
        <f>L1706</f>
        <v>✔USPS Qualification Report</v>
      </c>
      <c r="J1707" s="22" t="str">
        <f t="shared" ref="J1707" si="615">M1706</f>
        <v>✔ZAP Approval</v>
      </c>
      <c r="K1707" s="22" t="str">
        <f t="shared" ref="K1707" si="616">N1706</f>
        <v>✔Origin 3-digit Trays/Sacks</v>
      </c>
    </row>
    <row r="1708" spans="3:20" ht="15" x14ac:dyDescent="0.3">
      <c r="C1708" s="1"/>
      <c r="D1708" s="7" t="str">
        <f t="shared" si="614"/>
        <v>✔Origin SCF Sacks</v>
      </c>
      <c r="E1708" s="7" t="str">
        <f t="shared" si="612"/>
        <v>✔IM Barcoded Tray Labels</v>
      </c>
      <c r="F1708" s="7" t="str">
        <f t="shared" si="613"/>
        <v>✔Origin AADC Trays</v>
      </c>
      <c r="H1708" s="22" t="s">
        <v>26</v>
      </c>
      <c r="I1708" s="22" t="str">
        <f>O1706</f>
        <v>✔Origin SCF Sacks</v>
      </c>
      <c r="J1708" s="22" t="str">
        <f t="shared" ref="J1708" si="617">P1706</f>
        <v>✔IM Barcoded Tray Labels</v>
      </c>
      <c r="K1708" s="22" t="str">
        <f t="shared" ref="K1708" si="618">Q1706</f>
        <v>✔Origin AADC Trays</v>
      </c>
    </row>
    <row r="1709" spans="3:20" ht="15" x14ac:dyDescent="0.3">
      <c r="C1709" s="1"/>
      <c r="D1709" s="7" t="str">
        <f t="shared" si="614"/>
        <v>✔FSS Preparation</v>
      </c>
      <c r="E1709" s="7"/>
      <c r="F1709" s="7"/>
      <c r="H1709" s="22" t="s">
        <v>57</v>
      </c>
      <c r="I1709" s="22" t="str">
        <f>R1706</f>
        <v>✔FSS Preparation</v>
      </c>
      <c r="J1709" s="22">
        <f t="shared" ref="J1709" si="619">S1706</f>
        <v>0</v>
      </c>
      <c r="K1709" s="22">
        <f t="shared" ref="K1709" si="620">T1706</f>
        <v>0</v>
      </c>
    </row>
    <row r="1710" spans="3:20" ht="14.4" x14ac:dyDescent="0.3">
      <c r="C1710" s="1"/>
      <c r="D1710" s="9"/>
      <c r="E1710" s="9"/>
      <c r="F1710" s="9"/>
      <c r="H1710" s="22" t="s">
        <v>344</v>
      </c>
    </row>
    <row r="1711" spans="3:20" ht="15.6" x14ac:dyDescent="0.3">
      <c r="C1711" s="1"/>
      <c r="D1711" s="13" t="s">
        <v>58</v>
      </c>
      <c r="E1711" s="7"/>
      <c r="F1711" s="7"/>
      <c r="H1711" s="22" t="s">
        <v>59</v>
      </c>
      <c r="I1711" s="22" t="s">
        <v>58</v>
      </c>
    </row>
    <row r="1712" spans="3:20" ht="15" x14ac:dyDescent="0.3">
      <c r="C1712" s="1"/>
      <c r="D1712" s="7" t="str">
        <f>+I1712</f>
        <v>✔CRD Trays</v>
      </c>
      <c r="E1712" s="7" t="str">
        <f t="shared" ref="E1712:E1715" si="621">+J1712</f>
        <v>✔CR5 Trays</v>
      </c>
      <c r="F1712" s="7" t="str">
        <f t="shared" ref="F1712:F1715" si="622">+K1712</f>
        <v>✔CR3 Trays</v>
      </c>
      <c r="H1712" s="22" t="s">
        <v>32</v>
      </c>
      <c r="I1712" s="23" t="s">
        <v>60</v>
      </c>
      <c r="J1712" s="23" t="s">
        <v>61</v>
      </c>
      <c r="K1712" s="23" t="s">
        <v>62</v>
      </c>
      <c r="L1712" s="23" t="s">
        <v>63</v>
      </c>
      <c r="M1712" s="23" t="s">
        <v>64</v>
      </c>
      <c r="N1712" s="23" t="s">
        <v>65</v>
      </c>
      <c r="O1712" s="23" t="s">
        <v>66</v>
      </c>
      <c r="P1712" s="23" t="s">
        <v>67</v>
      </c>
      <c r="Q1712" s="23" t="s">
        <v>68</v>
      </c>
      <c r="R1712" s="23" t="s">
        <v>70</v>
      </c>
      <c r="S1712" s="23" t="s">
        <v>71</v>
      </c>
      <c r="T1712" s="23" t="s">
        <v>73</v>
      </c>
    </row>
    <row r="1713" spans="3:17" ht="15" x14ac:dyDescent="0.3">
      <c r="C1713" s="1"/>
      <c r="D1713" s="7" t="str">
        <f t="shared" ref="D1713:D1715" si="623">+I1713</f>
        <v>✔CRD Sacks</v>
      </c>
      <c r="E1713" s="7" t="str">
        <f t="shared" si="621"/>
        <v>✔CR5S Sacks</v>
      </c>
      <c r="F1713" s="7" t="str">
        <f t="shared" si="622"/>
        <v>✔CR5 Sacks</v>
      </c>
      <c r="H1713" s="22" t="s">
        <v>74</v>
      </c>
      <c r="I1713" s="22" t="str">
        <f>L1712</f>
        <v>✔CRD Sacks</v>
      </c>
      <c r="J1713" s="22" t="str">
        <f t="shared" ref="J1713" si="624">M1712</f>
        <v>✔CR5S Sacks</v>
      </c>
      <c r="K1713" s="22" t="str">
        <f t="shared" ref="K1713" si="625">N1712</f>
        <v>✔CR5 Sacks</v>
      </c>
    </row>
    <row r="1714" spans="3:17" ht="15" x14ac:dyDescent="0.3">
      <c r="C1714" s="1"/>
      <c r="D1714" s="7" t="str">
        <f t="shared" si="623"/>
        <v>✔CR3 Sacks</v>
      </c>
      <c r="E1714" s="7" t="str">
        <f t="shared" si="621"/>
        <v>✔High Density (HD) Price</v>
      </c>
      <c r="F1714" s="7" t="str">
        <f t="shared" si="622"/>
        <v>✔Saturation Price (75%Total)</v>
      </c>
      <c r="H1714" s="22" t="s">
        <v>38</v>
      </c>
      <c r="I1714" s="22" t="str">
        <f>O1712</f>
        <v>✔CR3 Sacks</v>
      </c>
      <c r="J1714" s="22" t="str">
        <f t="shared" ref="J1714" si="626">P1712</f>
        <v>✔High Density (HD) Price</v>
      </c>
      <c r="K1714" s="22" t="str">
        <f t="shared" ref="K1714" si="627">Q1712</f>
        <v>✔Saturation Price (75%Total)</v>
      </c>
    </row>
    <row r="1715" spans="3:17" ht="15" x14ac:dyDescent="0.3">
      <c r="C1715" s="1"/>
      <c r="D1715" s="7" t="str">
        <f t="shared" si="623"/>
        <v>✔eLOT Sequencing</v>
      </c>
      <c r="E1715" s="7" t="str">
        <f t="shared" si="621"/>
        <v>✔Walk Sequencing</v>
      </c>
      <c r="F1715" s="7" t="str">
        <f t="shared" si="622"/>
        <v>✔High Density Plus (HDP) Price</v>
      </c>
      <c r="H1715" s="22" t="s">
        <v>75</v>
      </c>
      <c r="I1715" s="22" t="str">
        <f>R1712</f>
        <v>✔eLOT Sequencing</v>
      </c>
      <c r="J1715" s="22" t="str">
        <f t="shared" ref="J1715" si="628">S1712</f>
        <v>✔Walk Sequencing</v>
      </c>
      <c r="K1715" s="22" t="str">
        <f t="shared" ref="K1715" si="629">T1712</f>
        <v>✔High Density Plus (HDP) Price</v>
      </c>
    </row>
    <row r="1716" spans="3:17" ht="15" x14ac:dyDescent="0.3">
      <c r="C1716" s="1"/>
      <c r="D1716" s="7"/>
      <c r="E1716" s="7"/>
      <c r="F1716" s="7"/>
      <c r="H1716" s="22" t="s">
        <v>39</v>
      </c>
      <c r="I1716" s="22">
        <f>U1712</f>
        <v>0</v>
      </c>
      <c r="J1716" s="22">
        <f t="shared" ref="J1716" si="630">V1712</f>
        <v>0</v>
      </c>
      <c r="K1716" s="22">
        <f t="shared" ref="K1716" si="631">W1712</f>
        <v>0</v>
      </c>
    </row>
    <row r="1717" spans="3:17" ht="15" x14ac:dyDescent="0.3">
      <c r="C1717" s="1"/>
      <c r="D1717" s="7"/>
      <c r="E1717" s="7"/>
      <c r="F1717" s="7"/>
      <c r="H1717" s="22" t="s">
        <v>76</v>
      </c>
    </row>
    <row r="1718" spans="3:17" ht="15.6" x14ac:dyDescent="0.3">
      <c r="C1718" s="1"/>
      <c r="D1718" s="13" t="s">
        <v>77</v>
      </c>
      <c r="E1718" s="7"/>
      <c r="F1718" s="7"/>
      <c r="H1718" s="22" t="s">
        <v>26</v>
      </c>
      <c r="I1718" s="22" t="s">
        <v>77</v>
      </c>
    </row>
    <row r="1719" spans="3:17" ht="15" x14ac:dyDescent="0.3">
      <c r="C1719" s="1"/>
      <c r="D1719" s="7" t="str">
        <f>I1719</f>
        <v>✔Optional 5-Digit Pallets</v>
      </c>
      <c r="E1719" s="7" t="str">
        <f t="shared" ref="E1719" si="632">J1719</f>
        <v>✔Optional 3-digit Pallets</v>
      </c>
      <c r="F1719" s="7" t="str">
        <f t="shared" ref="F1719" si="633">K1719</f>
        <v>✔Non-Barcoded Pallet Placards</v>
      </c>
      <c r="H1719" s="22" t="s">
        <v>78</v>
      </c>
      <c r="I1719" s="23" t="s">
        <v>79</v>
      </c>
      <c r="J1719" s="23" t="s">
        <v>80</v>
      </c>
      <c r="K1719" s="23" t="s">
        <v>81</v>
      </c>
      <c r="L1719" s="23" t="s">
        <v>85</v>
      </c>
    </row>
    <row r="1720" spans="3:17" ht="15" x14ac:dyDescent="0.3">
      <c r="C1720" s="1"/>
      <c r="D1720" s="7" t="str">
        <f>I1720</f>
        <v>✔Intelligent Mail Container Placard</v>
      </c>
      <c r="E1720" s="7"/>
      <c r="F1720" s="7"/>
      <c r="H1720" s="22" t="s">
        <v>87</v>
      </c>
      <c r="I1720" s="22" t="str">
        <f>L1719</f>
        <v>✔Intelligent Mail Container Placard</v>
      </c>
      <c r="J1720" s="22">
        <f t="shared" ref="J1720" si="634">M1719</f>
        <v>0</v>
      </c>
      <c r="K1720" s="22">
        <f t="shared" ref="K1720" si="635">N1719</f>
        <v>0</v>
      </c>
    </row>
    <row r="1721" spans="3:17" ht="15" x14ac:dyDescent="0.3">
      <c r="C1721" s="1"/>
      <c r="D1721" s="7"/>
      <c r="E1721" s="7"/>
      <c r="F1721" s="7"/>
      <c r="H1721" s="22" t="s">
        <v>88</v>
      </c>
      <c r="I1721" s="22">
        <f>O1719</f>
        <v>0</v>
      </c>
      <c r="J1721" s="22">
        <f t="shared" ref="J1721" si="636">P1719</f>
        <v>0</v>
      </c>
      <c r="K1721" s="22">
        <f t="shared" ref="K1721" si="637">Q1719</f>
        <v>0</v>
      </c>
    </row>
    <row r="1722" spans="3:17" ht="15" x14ac:dyDescent="0.3">
      <c r="C1722" s="1"/>
      <c r="D1722" s="7"/>
      <c r="E1722" s="7"/>
      <c r="F1722" s="7"/>
      <c r="H1722" s="22" t="s">
        <v>89</v>
      </c>
    </row>
    <row r="1723" spans="3:17" ht="15.6" x14ac:dyDescent="0.3">
      <c r="C1723" s="1"/>
      <c r="D1723" s="13" t="s">
        <v>90</v>
      </c>
      <c r="E1723" s="7"/>
      <c r="F1723" s="7"/>
      <c r="H1723" s="22" t="s">
        <v>342</v>
      </c>
      <c r="I1723" s="22" t="s">
        <v>90</v>
      </c>
    </row>
    <row r="1724" spans="3:17" ht="15" x14ac:dyDescent="0.3">
      <c r="C1724" s="1"/>
      <c r="D1724" s="7" t="str">
        <f>I1724</f>
        <v>✔PER - Flat Tray Preparation</v>
      </c>
      <c r="E1724" s="7" t="str">
        <f t="shared" ref="E1724:E1726" si="638">J1724</f>
        <v>✔Outside County Container Report</v>
      </c>
      <c r="F1724" s="7" t="str">
        <f t="shared" ref="F1724:F1726" si="639">K1724</f>
        <v>✔PER - FIRM Bundles</v>
      </c>
      <c r="H1724" s="22" t="s">
        <v>150</v>
      </c>
      <c r="I1724" s="23" t="s">
        <v>92</v>
      </c>
      <c r="J1724" s="23" t="s">
        <v>93</v>
      </c>
      <c r="K1724" s="23" t="s">
        <v>95</v>
      </c>
      <c r="L1724" s="23" t="s">
        <v>96</v>
      </c>
      <c r="M1724" s="23" t="s">
        <v>97</v>
      </c>
      <c r="N1724" s="23" t="s">
        <v>98</v>
      </c>
      <c r="O1724" s="23" t="s">
        <v>99</v>
      </c>
      <c r="P1724" s="23" t="s">
        <v>100</v>
      </c>
      <c r="Q1724" s="23" t="s">
        <v>101</v>
      </c>
    </row>
    <row r="1725" spans="3:17" ht="15" x14ac:dyDescent="0.3">
      <c r="C1725" s="1"/>
      <c r="D1725" s="7" t="str">
        <f t="shared" ref="D1725:D1726" si="640">I1725</f>
        <v>✔PER - In County Prices</v>
      </c>
      <c r="E1725" s="7" t="str">
        <f t="shared" si="638"/>
        <v>✔PER - Zone Summary Report</v>
      </c>
      <c r="F1725" s="7" t="str">
        <f t="shared" si="639"/>
        <v>✔PER - Ride Along Pieces</v>
      </c>
      <c r="H1725" s="22" t="s">
        <v>151</v>
      </c>
      <c r="I1725" s="22" t="str">
        <f>L1724</f>
        <v>✔PER - In County Prices</v>
      </c>
      <c r="J1725" s="22" t="str">
        <f t="shared" ref="J1725" si="641">M1724</f>
        <v>✔PER - Zone Summary Report</v>
      </c>
      <c r="K1725" s="22" t="str">
        <f t="shared" ref="K1725" si="642">N1724</f>
        <v>✔PER - Ride Along Pieces</v>
      </c>
    </row>
    <row r="1726" spans="3:17" ht="15" x14ac:dyDescent="0.3">
      <c r="C1726" s="1"/>
      <c r="D1726" s="7" t="str">
        <f t="shared" si="640"/>
        <v>✔Outside County Bundle Report</v>
      </c>
      <c r="E1726" s="7" t="str">
        <f t="shared" si="638"/>
        <v>✔Limited Circulation Discount</v>
      </c>
      <c r="F1726" s="7" t="str">
        <f t="shared" si="639"/>
        <v>✔24-pc Trays/Sacks</v>
      </c>
      <c r="H1726" s="22" t="s">
        <v>138</v>
      </c>
      <c r="I1726" s="22" t="str">
        <f>O1724</f>
        <v>✔Outside County Bundle Report</v>
      </c>
      <c r="J1726" s="22" t="str">
        <f t="shared" ref="J1726" si="643">P1724</f>
        <v>✔Limited Circulation Discount</v>
      </c>
      <c r="K1726" s="22" t="str">
        <f t="shared" ref="K1726" si="644">Q1724</f>
        <v>✔24-pc Trays/Sacks</v>
      </c>
    </row>
    <row r="1727" spans="3:17" ht="15" x14ac:dyDescent="0.3">
      <c r="C1727" s="1"/>
      <c r="D1727" s="7"/>
      <c r="E1727" s="7"/>
      <c r="F1727" s="7"/>
      <c r="H1727" s="22" t="s">
        <v>37</v>
      </c>
      <c r="I1727" s="22">
        <f>R1724</f>
        <v>0</v>
      </c>
      <c r="J1727" s="22">
        <f>S1724</f>
        <v>0</v>
      </c>
      <c r="K1727" s="22">
        <f>T1724</f>
        <v>0</v>
      </c>
    </row>
    <row r="1728" spans="3:17" ht="15" x14ac:dyDescent="0.3">
      <c r="C1728" s="1"/>
      <c r="D1728" s="7"/>
      <c r="E1728" s="7"/>
      <c r="F1728" s="7"/>
      <c r="H1728" s="22" t="s">
        <v>103</v>
      </c>
    </row>
    <row r="1729" spans="3:18" ht="15.6" x14ac:dyDescent="0.3">
      <c r="C1729" s="1"/>
      <c r="D1729" s="13" t="s">
        <v>104</v>
      </c>
      <c r="E1729" s="7"/>
      <c r="F1729" s="7"/>
      <c r="H1729" s="22" t="s">
        <v>105</v>
      </c>
      <c r="I1729" s="22" t="s">
        <v>104</v>
      </c>
    </row>
    <row r="1730" spans="3:18" ht="15" x14ac:dyDescent="0.3">
      <c r="C1730" s="1"/>
      <c r="D1730" s="7" t="str">
        <f>I1730</f>
        <v>✔5-digit Scheme Bundles (L007)</v>
      </c>
      <c r="E1730" s="7" t="str">
        <f t="shared" ref="E1730" si="645">J1730</f>
        <v>✔3-digit Scheme Bundles (L008)</v>
      </c>
      <c r="F1730" s="7" t="str">
        <f t="shared" ref="F1730" si="646">K1730</f>
        <v>✔5-digit Scheme Sacks</v>
      </c>
      <c r="H1730" s="22" t="s">
        <v>106</v>
      </c>
      <c r="I1730" s="23" t="s">
        <v>107</v>
      </c>
      <c r="J1730" s="23" t="s">
        <v>108</v>
      </c>
      <c r="K1730" s="23" t="s">
        <v>109</v>
      </c>
    </row>
    <row r="1731" spans="3:18" ht="15" customHeight="1" x14ac:dyDescent="0.3">
      <c r="C1731" s="1"/>
      <c r="D1731" s="7"/>
      <c r="E1731" s="7"/>
      <c r="F1731" s="7"/>
      <c r="H1731" s="22" t="s">
        <v>40</v>
      </c>
    </row>
    <row r="1732" spans="3:18" ht="15" customHeight="1" x14ac:dyDescent="0.3">
      <c r="C1732" s="1"/>
      <c r="D1732" s="13" t="s">
        <v>110</v>
      </c>
      <c r="E1732" s="7"/>
      <c r="F1732" s="7"/>
      <c r="H1732" s="22"/>
      <c r="I1732" s="22" t="s">
        <v>110</v>
      </c>
    </row>
    <row r="1733" spans="3:18" ht="15" x14ac:dyDescent="0.3">
      <c r="C1733" s="1"/>
      <c r="D1733" s="7" t="str">
        <f>I1733</f>
        <v>✔Reduced Overflow</v>
      </c>
      <c r="E1733" s="7" t="str">
        <f t="shared" ref="E1733" si="647">J1733</f>
        <v>✔5-digit\Scheme Trays</v>
      </c>
      <c r="F1733" s="7" t="str">
        <f t="shared" ref="F1733" si="648">K1733</f>
        <v>✔3-digit\Scheme Trays</v>
      </c>
      <c r="H1733" s="22" t="s">
        <v>111</v>
      </c>
      <c r="I1733" s="23" t="s">
        <v>113</v>
      </c>
      <c r="J1733" s="23" t="s">
        <v>114</v>
      </c>
      <c r="K1733" s="23" t="s">
        <v>115</v>
      </c>
      <c r="L1733" s="23" t="s">
        <v>116</v>
      </c>
    </row>
    <row r="1734" spans="3:18" ht="15" x14ac:dyDescent="0.3">
      <c r="C1734" s="1"/>
      <c r="D1734" s="7" t="str">
        <f>I1734</f>
        <v>✔AADC Trays</v>
      </c>
      <c r="E1734" s="7"/>
      <c r="F1734" s="7"/>
      <c r="H1734" s="22" t="s">
        <v>117</v>
      </c>
      <c r="I1734" s="22" t="str">
        <f>L1733</f>
        <v>✔AADC Trays</v>
      </c>
      <c r="J1734" s="22">
        <f t="shared" ref="J1734" si="649">M1733</f>
        <v>0</v>
      </c>
      <c r="K1734" s="22">
        <f t="shared" ref="K1734" si="650">N1733</f>
        <v>0</v>
      </c>
    </row>
    <row r="1735" spans="3:18" ht="15" x14ac:dyDescent="0.3">
      <c r="C1735" s="16"/>
      <c r="D1735" s="7"/>
      <c r="E1735" s="7"/>
      <c r="F1735" s="7"/>
      <c r="H1735" s="22" t="s">
        <v>160</v>
      </c>
    </row>
    <row r="1736" spans="3:18" ht="15.6" x14ac:dyDescent="0.3">
      <c r="C1736" s="1"/>
      <c r="D1736" s="13" t="s">
        <v>119</v>
      </c>
      <c r="E1736" s="7"/>
      <c r="F1736" s="7"/>
      <c r="H1736" s="22" t="s">
        <v>120</v>
      </c>
      <c r="I1736" s="22" t="s">
        <v>119</v>
      </c>
    </row>
    <row r="1737" spans="3:18" ht="15" x14ac:dyDescent="0.3">
      <c r="C1737" s="1"/>
      <c r="D1737" s="7" t="str">
        <f>I1737</f>
        <v>✔PS Form 3541</v>
      </c>
      <c r="E1737" s="7" t="str">
        <f t="shared" ref="E1737:E1739" si="651">J1737</f>
        <v>✔PS Form 3600-EZ</v>
      </c>
      <c r="F1737" s="7" t="str">
        <f t="shared" ref="F1737:F1739" si="652">K1737</f>
        <v>✔PS Form 3600-FCM</v>
      </c>
      <c r="H1737" s="36">
        <v>43585</v>
      </c>
      <c r="I1737" s="23" t="s">
        <v>121</v>
      </c>
      <c r="J1737" s="23" t="s">
        <v>122</v>
      </c>
      <c r="K1737" s="23" t="s">
        <v>123</v>
      </c>
      <c r="L1737" s="23" t="s">
        <v>125</v>
      </c>
      <c r="M1737" s="23" t="s">
        <v>126</v>
      </c>
      <c r="N1737" s="23" t="s">
        <v>127</v>
      </c>
      <c r="O1737" s="23" t="s">
        <v>128</v>
      </c>
      <c r="P1737" s="23" t="s">
        <v>130</v>
      </c>
      <c r="Q1737" s="23" t="s">
        <v>131</v>
      </c>
      <c r="R1737" s="23" t="s">
        <v>132</v>
      </c>
    </row>
    <row r="1738" spans="3:18" ht="15" customHeight="1" x14ac:dyDescent="0.3">
      <c r="C1738" s="1"/>
      <c r="D1738" s="7" t="str">
        <f t="shared" ref="D1738:D1740" si="653">I1738</f>
        <v>✔PS Form 3602-C</v>
      </c>
      <c r="E1738" s="7" t="str">
        <f t="shared" si="651"/>
        <v>✔PS Form 3602-EZ</v>
      </c>
      <c r="F1738" s="7" t="str">
        <f t="shared" si="652"/>
        <v>✔PS Form 3602-N</v>
      </c>
      <c r="H1738" s="22"/>
      <c r="I1738" s="22" t="str">
        <f>L1737</f>
        <v>✔PS Form 3602-C</v>
      </c>
      <c r="J1738" s="22" t="str">
        <f t="shared" ref="J1738" si="654">M1737</f>
        <v>✔PS Form 3602-EZ</v>
      </c>
      <c r="K1738" s="22" t="str">
        <f t="shared" ref="K1738" si="655">N1737</f>
        <v>✔PS Form 3602-N</v>
      </c>
    </row>
    <row r="1739" spans="3:18" ht="15" customHeight="1" x14ac:dyDescent="0.3">
      <c r="C1739" s="1"/>
      <c r="D1739" s="7" t="str">
        <f t="shared" si="653"/>
        <v>✔PS Form 3602-NZ</v>
      </c>
      <c r="E1739" s="7" t="str">
        <f t="shared" si="651"/>
        <v>✔PS Form 3605-R</v>
      </c>
      <c r="F1739" s="7" t="str">
        <f t="shared" si="652"/>
        <v>✔PS Form 8125</v>
      </c>
      <c r="H1739" s="22"/>
      <c r="I1739" s="22" t="str">
        <f>O1737</f>
        <v>✔PS Form 3602-NZ</v>
      </c>
      <c r="J1739" s="22" t="str">
        <f t="shared" ref="J1739" si="656">P1737</f>
        <v>✔PS Form 3605-R</v>
      </c>
      <c r="K1739" s="22" t="str">
        <f t="shared" ref="K1739" si="657">Q1737</f>
        <v>✔PS Form 8125</v>
      </c>
    </row>
    <row r="1740" spans="3:18" ht="15" x14ac:dyDescent="0.3">
      <c r="C1740" s="1"/>
      <c r="D1740" s="7" t="str">
        <f t="shared" si="653"/>
        <v>✔PS Form 3602-R</v>
      </c>
      <c r="E1740" s="7"/>
      <c r="F1740" s="7"/>
      <c r="H1740" s="22"/>
      <c r="I1740" s="22" t="str">
        <f>R1737</f>
        <v>✔PS Form 3602-R</v>
      </c>
      <c r="J1740" s="22">
        <f>S1737</f>
        <v>0</v>
      </c>
      <c r="K1740" s="22">
        <f>T1737</f>
        <v>0</v>
      </c>
    </row>
    <row r="1741" spans="3:18" ht="15" x14ac:dyDescent="0.3">
      <c r="C1741" s="32"/>
      <c r="D1741" s="27"/>
      <c r="E1741" s="27"/>
      <c r="F1741" s="27"/>
      <c r="H1741" s="22"/>
    </row>
    <row r="1742" spans="3:18" ht="15.6" x14ac:dyDescent="0.3">
      <c r="C1742" s="1"/>
      <c r="D1742" s="13" t="s">
        <v>111</v>
      </c>
      <c r="E1742" s="17" t="s">
        <v>133</v>
      </c>
      <c r="F1742" s="6" t="str">
        <f>H1735</f>
        <v>$1,001 - $5,000</v>
      </c>
      <c r="H1742" s="22"/>
    </row>
    <row r="1743" spans="3:18" ht="14.4" x14ac:dyDescent="0.3">
      <c r="C1743" s="1"/>
      <c r="D1743" s="71" t="str">
        <f>H1734</f>
        <v>PC: ** WINDOWS</v>
      </c>
      <c r="E1743" s="71"/>
      <c r="F1743" s="71"/>
      <c r="H1743" s="22"/>
    </row>
    <row r="1744" spans="3:18" ht="14.4" x14ac:dyDescent="0.3">
      <c r="C1744" s="1"/>
      <c r="D1744" s="71"/>
      <c r="E1744" s="71"/>
      <c r="F1744" s="71"/>
      <c r="H1744" s="22"/>
    </row>
    <row r="1745" spans="3:10" ht="15.6" x14ac:dyDescent="0.3">
      <c r="C1745" s="1"/>
      <c r="D1745" s="7" t="s">
        <v>120</v>
      </c>
      <c r="E1745" s="17" t="s">
        <v>134</v>
      </c>
      <c r="F1745" s="18">
        <f>$I$2</f>
        <v>45678</v>
      </c>
      <c r="H1745" s="22"/>
    </row>
    <row r="1746" spans="3:10" ht="15" x14ac:dyDescent="0.3">
      <c r="C1746" s="1"/>
      <c r="D1746" s="7"/>
      <c r="E1746" s="19"/>
      <c r="F1746" s="20"/>
      <c r="G1746">
        <f>3234-3159+1</f>
        <v>76</v>
      </c>
      <c r="H1746" s="22"/>
    </row>
    <row r="1747" spans="3:10" ht="14.4" x14ac:dyDescent="0.3">
      <c r="C1747" s="1"/>
      <c r="D1747" s="1"/>
      <c r="E1747" s="1"/>
      <c r="F1747" s="1"/>
      <c r="H1747" s="22"/>
    </row>
    <row r="1748" spans="3:10" ht="16.8" x14ac:dyDescent="0.3">
      <c r="C1748" s="72" t="s">
        <v>3</v>
      </c>
      <c r="D1748" s="72"/>
      <c r="E1748" s="72"/>
      <c r="F1748" s="72"/>
      <c r="H1748" s="22"/>
    </row>
    <row r="1749" spans="3:10" ht="16.8" x14ac:dyDescent="0.3">
      <c r="C1749" s="73" t="s">
        <v>4</v>
      </c>
      <c r="D1749" s="73"/>
      <c r="E1749" s="73"/>
      <c r="F1749" s="73"/>
      <c r="H1749" s="22"/>
    </row>
    <row r="1750" spans="3:10" ht="14.4" x14ac:dyDescent="0.3">
      <c r="C1750" s="1"/>
      <c r="D1750" s="9"/>
      <c r="E1750" s="9"/>
      <c r="F1750" s="9"/>
      <c r="H1750" s="22"/>
    </row>
    <row r="1751" spans="3:10" ht="15.6" x14ac:dyDescent="0.3">
      <c r="C1751" s="69" t="str">
        <f t="shared" ref="C1751:C1759" si="658">+J1751</f>
        <v>Company Name:   BCC SOFTWARE, LLC</v>
      </c>
      <c r="D1751" s="69"/>
      <c r="E1751" s="69"/>
      <c r="F1751" s="69"/>
      <c r="G1751" s="46"/>
      <c r="H1751" s="22" t="s">
        <v>5</v>
      </c>
      <c r="I1751" s="22" t="s">
        <v>193</v>
      </c>
      <c r="J1751" s="22" t="str">
        <f t="shared" ref="J1751:J1759" si="659">CONCATENATE(H1751,I1751)</f>
        <v>Company Name:   BCC SOFTWARE, LLC</v>
      </c>
    </row>
    <row r="1752" spans="3:10" ht="15.6" x14ac:dyDescent="0.3">
      <c r="C1752" s="69" t="str">
        <f t="shared" si="658"/>
        <v>Product Name:   BULK MAILER STANDARD</v>
      </c>
      <c r="D1752" s="69"/>
      <c r="E1752" s="69"/>
      <c r="F1752" s="69"/>
      <c r="G1752" s="46"/>
      <c r="H1752" s="22" t="s">
        <v>7</v>
      </c>
      <c r="I1752" s="22" t="s">
        <v>315</v>
      </c>
      <c r="J1752" s="22" t="str">
        <f t="shared" si="659"/>
        <v>Product Name:   BULK MAILER STANDARD</v>
      </c>
    </row>
    <row r="1753" spans="3:10" ht="15.6" x14ac:dyDescent="0.3">
      <c r="C1753" s="69" t="str">
        <f t="shared" si="658"/>
        <v>Product Version:   06.01</v>
      </c>
      <c r="D1753" s="69"/>
      <c r="E1753" s="69"/>
      <c r="F1753" s="69"/>
      <c r="G1753" s="46"/>
      <c r="H1753" s="22" t="s">
        <v>9</v>
      </c>
      <c r="I1753" s="47" t="s">
        <v>405</v>
      </c>
      <c r="J1753" s="22" t="str">
        <f t="shared" si="659"/>
        <v>Product Version:   06.01</v>
      </c>
    </row>
    <row r="1754" spans="3:10" ht="15" x14ac:dyDescent="0.3">
      <c r="C1754" s="70" t="str">
        <f>+J1754</f>
        <v xml:space="preserve">Sales Contact:   Adam Koester </v>
      </c>
      <c r="D1754" s="70"/>
      <c r="E1754" s="70"/>
      <c r="F1754" s="70"/>
      <c r="G1754" s="46"/>
      <c r="H1754" s="22" t="s">
        <v>10</v>
      </c>
      <c r="I1754" s="62" t="s">
        <v>408</v>
      </c>
      <c r="J1754" s="22" t="str">
        <f>CONCATENATE(H1754,I1754)</f>
        <v xml:space="preserve">Sales Contact:   Adam Koester </v>
      </c>
    </row>
    <row r="1755" spans="3:10" ht="15" x14ac:dyDescent="0.3">
      <c r="C1755" s="70" t="str">
        <f>+J1755</f>
        <v>Address:   1890 S Winton Rd Suite 180</v>
      </c>
      <c r="D1755" s="70"/>
      <c r="E1755" s="70"/>
      <c r="F1755" s="70"/>
      <c r="G1755" s="46"/>
      <c r="H1755" s="22" t="s">
        <v>12</v>
      </c>
      <c r="I1755" s="63" t="s">
        <v>409</v>
      </c>
      <c r="J1755" s="22" t="str">
        <f>CONCATENATE(H1755,I1755)</f>
        <v>Address:   1890 S Winton Rd Suite 180</v>
      </c>
    </row>
    <row r="1756" spans="3:10" ht="15" x14ac:dyDescent="0.3">
      <c r="C1756" s="70" t="str">
        <f t="shared" si="658"/>
        <v>City State Zip:   Rochester, NY 14618-4009</v>
      </c>
      <c r="D1756" s="70"/>
      <c r="E1756" s="70"/>
      <c r="F1756" s="70"/>
      <c r="G1756" s="46"/>
      <c r="H1756" s="22" t="s">
        <v>14</v>
      </c>
      <c r="I1756" s="63" t="s">
        <v>411</v>
      </c>
      <c r="J1756" s="22" t="str">
        <f>CONCATENATE(H1756,I1756)</f>
        <v>City State Zip:   Rochester, NY 14618-4009</v>
      </c>
    </row>
    <row r="1757" spans="3:10" ht="15" x14ac:dyDescent="0.3">
      <c r="C1757" s="70" t="str">
        <f>+J1757</f>
        <v>Phone:   (800) 337-0442</v>
      </c>
      <c r="D1757" s="70"/>
      <c r="E1757" s="70"/>
      <c r="F1757" s="70"/>
      <c r="G1757" s="46"/>
      <c r="H1757" s="22" t="s">
        <v>15</v>
      </c>
      <c r="I1757" s="63" t="s">
        <v>413</v>
      </c>
      <c r="J1757" s="22" t="str">
        <f>CONCATENATE(H1757,I1757)</f>
        <v>Phone:   (800) 337-0442</v>
      </c>
    </row>
    <row r="1758" spans="3:10" ht="15" x14ac:dyDescent="0.3">
      <c r="C1758" s="70" t="str">
        <f>+J1758</f>
        <v>Email:    akoester@bccsoftware.com</v>
      </c>
      <c r="D1758" s="70"/>
      <c r="E1758" s="70"/>
      <c r="F1758" s="70"/>
      <c r="G1758" s="46"/>
      <c r="H1758" s="22" t="s">
        <v>19</v>
      </c>
      <c r="I1758" s="63" t="s">
        <v>415</v>
      </c>
      <c r="J1758" s="22" t="str">
        <f>CONCATENATE(H1758,I1758)</f>
        <v>Email:    akoester@bccsoftware.com</v>
      </c>
    </row>
    <row r="1759" spans="3:10" ht="15" x14ac:dyDescent="0.3">
      <c r="C1759" s="70" t="str">
        <f t="shared" si="658"/>
        <v>Web:   https://bccsoftware.com</v>
      </c>
      <c r="D1759" s="70"/>
      <c r="E1759" s="70"/>
      <c r="F1759" s="70"/>
      <c r="G1759" s="46"/>
      <c r="H1759" s="22" t="s">
        <v>21</v>
      </c>
      <c r="I1759" s="22" t="s">
        <v>372</v>
      </c>
      <c r="J1759" s="22" t="str">
        <f t="shared" si="659"/>
        <v>Web:   https://bccsoftware.com</v>
      </c>
    </row>
    <row r="1760" spans="3:10" ht="14.4" x14ac:dyDescent="0.3">
      <c r="C1760" s="1"/>
      <c r="D1760" s="9"/>
      <c r="E1760" s="9"/>
      <c r="F1760" s="9"/>
      <c r="H1760" s="22"/>
    </row>
    <row r="1761" spans="3:8" ht="16.8" x14ac:dyDescent="0.3">
      <c r="C1761" s="68" t="s">
        <v>23</v>
      </c>
      <c r="D1761" s="68"/>
      <c r="E1761" s="68"/>
      <c r="F1761" s="68"/>
      <c r="H1761" s="22"/>
    </row>
    <row r="1762" spans="3:8" ht="15.6" x14ac:dyDescent="0.3">
      <c r="C1762" s="1"/>
      <c r="D1762" s="28" t="str">
        <f>H1762</f>
        <v>Standard Mail</v>
      </c>
      <c r="E1762" s="28" t="str">
        <f>H1779</f>
        <v>First-Class</v>
      </c>
      <c r="F1762" s="13" t="str">
        <f>+H1792</f>
        <v>Periodical</v>
      </c>
      <c r="H1762" s="22" t="s">
        <v>24</v>
      </c>
    </row>
    <row r="1763" spans="3:8" ht="15" x14ac:dyDescent="0.3">
      <c r="C1763" s="1"/>
      <c r="D1763" s="7" t="str">
        <f>+H1763</f>
        <v>✔Automation Flats</v>
      </c>
      <c r="E1763" s="7" t="str">
        <f>+H1780</f>
        <v>Automation Flat Trays on Pallets</v>
      </c>
      <c r="F1763" s="7" t="str">
        <f>+H1793</f>
        <v>✔Automation Letters</v>
      </c>
      <c r="H1763" s="22" t="s">
        <v>25</v>
      </c>
    </row>
    <row r="1764" spans="3:8" ht="15" x14ac:dyDescent="0.3">
      <c r="C1764" s="1"/>
      <c r="D1764" s="7" t="str">
        <f t="shared" ref="D1764:D1777" si="660">+H1764</f>
        <v>✔Automation Letters</v>
      </c>
      <c r="E1764" s="7" t="str">
        <f t="shared" ref="E1764:E1774" si="661">+H1781</f>
        <v>✔Automation Flats - Bundle Based Option</v>
      </c>
      <c r="F1764" s="7" t="str">
        <f t="shared" ref="F1764:F1775" si="662">+H1794</f>
        <v>✔Barcoded Machinable Flats</v>
      </c>
      <c r="H1764" s="22" t="s">
        <v>26</v>
      </c>
    </row>
    <row r="1765" spans="3:8" ht="15" x14ac:dyDescent="0.3">
      <c r="C1765" s="1"/>
      <c r="D1765" s="7" t="str">
        <f t="shared" si="660"/>
        <v>✔Co-Sacked Flats</v>
      </c>
      <c r="E1765" s="7" t="str">
        <f t="shared" si="661"/>
        <v>✔Automation Flats - Tray Based Option</v>
      </c>
      <c r="F1765" s="7" t="str">
        <f t="shared" si="662"/>
        <v>✔Carrier Route Flats</v>
      </c>
      <c r="H1765" s="22" t="s">
        <v>341</v>
      </c>
    </row>
    <row r="1766" spans="3:8" ht="15" x14ac:dyDescent="0.3">
      <c r="C1766" s="1"/>
      <c r="D1766" s="7" t="str">
        <f t="shared" si="660"/>
        <v>✔ECR Flats</v>
      </c>
      <c r="E1766" s="7" t="str">
        <f t="shared" si="661"/>
        <v>✔Automation Letters</v>
      </c>
      <c r="F1766" s="7" t="str">
        <f t="shared" si="662"/>
        <v>✔Carrier Route Letters</v>
      </c>
      <c r="H1766" s="22" t="s">
        <v>27</v>
      </c>
    </row>
    <row r="1767" spans="3:8" ht="15" x14ac:dyDescent="0.3">
      <c r="C1767" s="1"/>
      <c r="D1767" s="7" t="str">
        <f t="shared" si="660"/>
        <v>✔ECR Letters &lt;= 3.0 Ounces</v>
      </c>
      <c r="E1767" s="7" t="str">
        <f t="shared" si="661"/>
        <v>Automation Letters - Trays on Pallets</v>
      </c>
      <c r="F1767" s="7" t="str">
        <f t="shared" si="662"/>
        <v>Machinable Flat Bundles on Pallets</v>
      </c>
      <c r="H1767" s="22" t="s">
        <v>28</v>
      </c>
    </row>
    <row r="1768" spans="3:8" ht="15" x14ac:dyDescent="0.3">
      <c r="C1768" s="1"/>
      <c r="D1768" s="7" t="str">
        <f t="shared" si="660"/>
        <v>✔ECR Letters &gt; 3.0 Ounces</v>
      </c>
      <c r="E1768" s="7" t="str">
        <f t="shared" si="661"/>
        <v>✔Co-Trayed Flats</v>
      </c>
      <c r="F1768" s="7" t="str">
        <f t="shared" si="662"/>
        <v>✔Machinable Flats Co-Sacked Preparation</v>
      </c>
      <c r="H1768" s="22" t="s">
        <v>29</v>
      </c>
    </row>
    <row r="1769" spans="3:8" ht="15" x14ac:dyDescent="0.3">
      <c r="C1769" s="1"/>
      <c r="D1769" s="7" t="str">
        <f t="shared" si="660"/>
        <v>Flat Bundles on Pallets</v>
      </c>
      <c r="E1769" s="7" t="str">
        <f t="shared" si="661"/>
        <v>Machinable Letter Trays on Pallets</v>
      </c>
      <c r="F1769" s="7" t="str">
        <f t="shared" si="662"/>
        <v>Merged Bundles on Pallets</v>
      </c>
      <c r="H1769" s="22" t="s">
        <v>136</v>
      </c>
    </row>
    <row r="1770" spans="3:8" ht="15" x14ac:dyDescent="0.3">
      <c r="C1770" s="1"/>
      <c r="D1770" s="7" t="str">
        <f t="shared" si="660"/>
        <v>✔Irregular Parcels</v>
      </c>
      <c r="E1770" s="7" t="str">
        <f t="shared" si="661"/>
        <v>✔Machinable Letters</v>
      </c>
      <c r="F1770" s="7" t="str">
        <f t="shared" si="662"/>
        <v>Merged Flats in Sacks</v>
      </c>
      <c r="H1770" s="22" t="s">
        <v>31</v>
      </c>
    </row>
    <row r="1771" spans="3:8" ht="15" x14ac:dyDescent="0.3">
      <c r="C1771" s="1"/>
      <c r="D1771" s="7" t="str">
        <f t="shared" si="660"/>
        <v>✔Machinable Letters</v>
      </c>
      <c r="E1771" s="7" t="str">
        <f t="shared" si="661"/>
        <v>Non-Automation Flat Trays on Pallets</v>
      </c>
      <c r="F1771" s="7" t="str">
        <f t="shared" si="662"/>
        <v>Merged Pallets-5% Threshold</v>
      </c>
      <c r="H1771" s="22" t="s">
        <v>32</v>
      </c>
    </row>
    <row r="1772" spans="3:8" ht="15" x14ac:dyDescent="0.3">
      <c r="C1772" s="1"/>
      <c r="D1772" s="7" t="str">
        <f t="shared" si="660"/>
        <v>✔Machinable Parcels</v>
      </c>
      <c r="E1772" s="7" t="str">
        <f t="shared" si="661"/>
        <v>✔Non-Automation Flats</v>
      </c>
      <c r="F1772" s="7" t="str">
        <f t="shared" si="662"/>
        <v>Merged Pallets-5% Threshold &amp; City State</v>
      </c>
      <c r="H1772" s="22" t="s">
        <v>33</v>
      </c>
    </row>
    <row r="1773" spans="3:8" ht="15" x14ac:dyDescent="0.3">
      <c r="C1773" s="1"/>
      <c r="D1773" s="7" t="str">
        <f t="shared" si="660"/>
        <v>Merged Flat Bundles in Sacks</v>
      </c>
      <c r="E1773" s="7" t="str">
        <f t="shared" si="661"/>
        <v>Non-Machinable Letter Trays on Pallets</v>
      </c>
      <c r="F1773" s="7" t="str">
        <f t="shared" si="662"/>
        <v>✔Non-Automation Letters</v>
      </c>
      <c r="H1773" s="22" t="s">
        <v>172</v>
      </c>
    </row>
    <row r="1774" spans="3:8" ht="15" x14ac:dyDescent="0.3">
      <c r="C1774" s="1"/>
      <c r="D1774" s="7" t="str">
        <f t="shared" si="660"/>
        <v>Merged Flat Bundles on Pallets</v>
      </c>
      <c r="E1774" s="7" t="str">
        <f t="shared" si="661"/>
        <v>✔Nonmachinable Letters</v>
      </c>
      <c r="F1774" s="7" t="str">
        <f t="shared" si="662"/>
        <v>✔Non-Barcoded Machinable Flats</v>
      </c>
      <c r="H1774" s="22" t="s">
        <v>137</v>
      </c>
    </row>
    <row r="1775" spans="3:8" ht="15" x14ac:dyDescent="0.3">
      <c r="C1775" s="1"/>
      <c r="D1775" s="7" t="str">
        <f t="shared" si="660"/>
        <v>Merged Pallets-5% Threshold</v>
      </c>
      <c r="E1775" s="7"/>
      <c r="F1775" s="7" t="str">
        <f t="shared" si="662"/>
        <v>Non-Machinable Flat Bundles on Pallets</v>
      </c>
      <c r="H1775" s="22" t="s">
        <v>138</v>
      </c>
    </row>
    <row r="1776" spans="3:8" ht="15" x14ac:dyDescent="0.3">
      <c r="C1776" s="1"/>
      <c r="D1776" s="7" t="str">
        <f t="shared" si="660"/>
        <v>Merged Pallets-5% Threshold &amp; City State</v>
      </c>
      <c r="E1776" s="7"/>
      <c r="F1776" s="7"/>
      <c r="H1776" s="22" t="s">
        <v>139</v>
      </c>
    </row>
    <row r="1777" spans="3:20" ht="15" x14ac:dyDescent="0.3">
      <c r="C1777" s="1"/>
      <c r="D1777" s="7" t="str">
        <f t="shared" si="660"/>
        <v>✔Non-Automation Flats</v>
      </c>
      <c r="E1777" s="7"/>
      <c r="F1777" s="7"/>
      <c r="H1777" s="22" t="s">
        <v>38</v>
      </c>
    </row>
    <row r="1778" spans="3:20" ht="15" x14ac:dyDescent="0.3">
      <c r="C1778" s="1"/>
      <c r="D1778" s="7" t="str">
        <f>+H1778</f>
        <v>✔Nonmachinable Letters</v>
      </c>
      <c r="E1778" s="29"/>
      <c r="F1778" s="7"/>
      <c r="H1778" s="22" t="s">
        <v>39</v>
      </c>
    </row>
    <row r="1779" spans="3:20" ht="16.8" x14ac:dyDescent="0.3">
      <c r="C1779" s="68" t="s">
        <v>40</v>
      </c>
      <c r="D1779" s="68"/>
      <c r="E1779" s="68"/>
      <c r="F1779" s="68"/>
      <c r="H1779" s="23" t="s">
        <v>41</v>
      </c>
    </row>
    <row r="1780" spans="3:20" ht="15.6" x14ac:dyDescent="0.3">
      <c r="C1780" s="1"/>
      <c r="D1780" s="28" t="s">
        <v>42</v>
      </c>
      <c r="E1780" s="30"/>
      <c r="F1780" s="7"/>
      <c r="H1780" s="22" t="s">
        <v>140</v>
      </c>
      <c r="I1780" s="22" t="s">
        <v>42</v>
      </c>
    </row>
    <row r="1781" spans="3:20" ht="15" x14ac:dyDescent="0.3">
      <c r="C1781" s="1"/>
      <c r="D1781" s="7" t="str">
        <f t="shared" ref="D1781:D1782" si="663">I1781</f>
        <v>✔Additional User Documentation (Any)</v>
      </c>
      <c r="E1781" s="7" t="str">
        <f t="shared" ref="E1781:E1783" si="664">J1781</f>
        <v>✔Optional Endorsement Lines (OELs)</v>
      </c>
      <c r="F1781" s="7" t="str">
        <f t="shared" ref="F1781:F1783" si="665">K1781</f>
        <v>✔Job Setup/Parameter Report</v>
      </c>
      <c r="H1781" s="22" t="s">
        <v>44</v>
      </c>
      <c r="I1781" s="23" t="s">
        <v>45</v>
      </c>
      <c r="J1781" s="23" t="s">
        <v>47</v>
      </c>
      <c r="K1781" s="23" t="s">
        <v>48</v>
      </c>
      <c r="L1781" s="23" t="s">
        <v>49</v>
      </c>
      <c r="M1781" s="23" t="s">
        <v>50</v>
      </c>
      <c r="N1781" s="23" t="s">
        <v>51</v>
      </c>
      <c r="O1781" s="23" t="s">
        <v>52</v>
      </c>
      <c r="P1781" s="23" t="s">
        <v>53</v>
      </c>
      <c r="Q1781" s="23" t="s">
        <v>54</v>
      </c>
      <c r="R1781" s="23" t="s">
        <v>55</v>
      </c>
    </row>
    <row r="1782" spans="3:20" ht="15" x14ac:dyDescent="0.3">
      <c r="C1782" s="1"/>
      <c r="D1782" s="7" t="str">
        <f t="shared" si="663"/>
        <v>✔USPS Qualification Report</v>
      </c>
      <c r="E1782" s="7" t="str">
        <f t="shared" si="664"/>
        <v>✔ZAP Approval</v>
      </c>
      <c r="F1782" s="7" t="str">
        <f t="shared" si="665"/>
        <v>✔Origin 3-digit Trays/Sacks</v>
      </c>
      <c r="H1782" s="22" t="s">
        <v>56</v>
      </c>
      <c r="I1782" s="22" t="str">
        <f>L1781</f>
        <v>✔USPS Qualification Report</v>
      </c>
      <c r="J1782" s="22" t="str">
        <f t="shared" ref="J1782" si="666">M1781</f>
        <v>✔ZAP Approval</v>
      </c>
      <c r="K1782" s="22" t="str">
        <f t="shared" ref="K1782" si="667">N1781</f>
        <v>✔Origin 3-digit Trays/Sacks</v>
      </c>
    </row>
    <row r="1783" spans="3:20" ht="15" x14ac:dyDescent="0.3">
      <c r="C1783" s="1"/>
      <c r="D1783" s="7" t="str">
        <f>I1783</f>
        <v>✔Origin SCF Sacks</v>
      </c>
      <c r="E1783" s="7" t="str">
        <f t="shared" si="664"/>
        <v>✔IM Barcoded Tray Labels</v>
      </c>
      <c r="F1783" s="7" t="str">
        <f t="shared" si="665"/>
        <v>✔Origin AADC Trays</v>
      </c>
      <c r="H1783" s="22" t="s">
        <v>26</v>
      </c>
      <c r="I1783" s="22" t="str">
        <f>O1781</f>
        <v>✔Origin SCF Sacks</v>
      </c>
      <c r="J1783" s="22" t="str">
        <f t="shared" ref="J1783" si="668">P1781</f>
        <v>✔IM Barcoded Tray Labels</v>
      </c>
      <c r="K1783" s="22" t="str">
        <f t="shared" ref="K1783" si="669">Q1781</f>
        <v>✔Origin AADC Trays</v>
      </c>
    </row>
    <row r="1784" spans="3:20" ht="15" x14ac:dyDescent="0.3">
      <c r="C1784" s="1"/>
      <c r="D1784" s="7" t="str">
        <f>I1784</f>
        <v>✔FSS Preparation</v>
      </c>
      <c r="E1784" s="7"/>
      <c r="F1784" s="7"/>
      <c r="H1784" s="22" t="s">
        <v>141</v>
      </c>
      <c r="I1784" s="22" t="str">
        <f>R1781</f>
        <v>✔FSS Preparation</v>
      </c>
      <c r="J1784" s="22">
        <f t="shared" ref="J1784" si="670">S1781</f>
        <v>0</v>
      </c>
      <c r="K1784" s="22">
        <f t="shared" ref="K1784" si="671">T1781</f>
        <v>0</v>
      </c>
    </row>
    <row r="1785" spans="3:20" ht="14.4" x14ac:dyDescent="0.3">
      <c r="C1785" s="1"/>
      <c r="D1785" s="9"/>
      <c r="E1785" s="9"/>
      <c r="F1785" s="9"/>
      <c r="H1785" s="22" t="s">
        <v>344</v>
      </c>
    </row>
    <row r="1786" spans="3:20" ht="15.6" x14ac:dyDescent="0.3">
      <c r="C1786" s="1"/>
      <c r="D1786" s="13" t="s">
        <v>58</v>
      </c>
      <c r="E1786" s="7"/>
      <c r="F1786" s="7"/>
      <c r="H1786" s="22" t="s">
        <v>142</v>
      </c>
      <c r="I1786" s="22" t="s">
        <v>58</v>
      </c>
    </row>
    <row r="1787" spans="3:20" ht="15" x14ac:dyDescent="0.3">
      <c r="C1787" s="1"/>
      <c r="D1787" s="7" t="str">
        <f>I1787</f>
        <v>✔CRD Trays</v>
      </c>
      <c r="E1787" s="7" t="str">
        <f>J1787</f>
        <v>✔CR5 Trays</v>
      </c>
      <c r="F1787" s="7" t="str">
        <f>K1787</f>
        <v>✔CR3 Trays</v>
      </c>
      <c r="H1787" s="22" t="s">
        <v>32</v>
      </c>
      <c r="I1787" s="23" t="s">
        <v>60</v>
      </c>
      <c r="J1787" s="23" t="s">
        <v>61</v>
      </c>
      <c r="K1787" s="23" t="s">
        <v>62</v>
      </c>
      <c r="L1787" s="23" t="s">
        <v>63</v>
      </c>
      <c r="M1787" s="23" t="s">
        <v>64</v>
      </c>
      <c r="N1787" s="23" t="s">
        <v>65</v>
      </c>
      <c r="O1787" s="23" t="s">
        <v>66</v>
      </c>
      <c r="P1787" s="23" t="s">
        <v>67</v>
      </c>
      <c r="Q1787" s="23" t="s">
        <v>68</v>
      </c>
      <c r="R1787" s="23" t="s">
        <v>70</v>
      </c>
      <c r="S1787" s="23" t="s">
        <v>71</v>
      </c>
      <c r="T1787" s="23" t="s">
        <v>73</v>
      </c>
    </row>
    <row r="1788" spans="3:20" ht="15" x14ac:dyDescent="0.3">
      <c r="C1788" s="1"/>
      <c r="D1788" s="7" t="str">
        <f>I1788</f>
        <v>✔CRD Sacks</v>
      </c>
      <c r="E1788" s="7" t="str">
        <f t="shared" ref="E1788:E1790" si="672">J1788</f>
        <v>✔CR5S Sacks</v>
      </c>
      <c r="F1788" s="7" t="str">
        <f t="shared" ref="F1788:F1790" si="673">K1788</f>
        <v>✔CR5 Sacks</v>
      </c>
      <c r="H1788" s="22" t="s">
        <v>143</v>
      </c>
      <c r="I1788" s="22" t="str">
        <f>L1787</f>
        <v>✔CRD Sacks</v>
      </c>
      <c r="J1788" s="22" t="str">
        <f t="shared" ref="J1788" si="674">M1787</f>
        <v>✔CR5S Sacks</v>
      </c>
      <c r="K1788" s="22" t="str">
        <f t="shared" ref="K1788" si="675">N1787</f>
        <v>✔CR5 Sacks</v>
      </c>
    </row>
    <row r="1789" spans="3:20" ht="15" x14ac:dyDescent="0.3">
      <c r="C1789" s="1"/>
      <c r="D1789" s="7" t="str">
        <f>I1789</f>
        <v>✔CR3 Sacks</v>
      </c>
      <c r="E1789" s="7" t="str">
        <f t="shared" si="672"/>
        <v>✔High Density (HD) Price</v>
      </c>
      <c r="F1789" s="7" t="str">
        <f t="shared" si="673"/>
        <v>✔Saturation Price (75%Total)</v>
      </c>
      <c r="H1789" s="22" t="s">
        <v>38</v>
      </c>
      <c r="I1789" s="22" t="str">
        <f>O1787</f>
        <v>✔CR3 Sacks</v>
      </c>
      <c r="J1789" s="22" t="str">
        <f t="shared" ref="J1789" si="676">P1787</f>
        <v>✔High Density (HD) Price</v>
      </c>
      <c r="K1789" s="22" t="str">
        <f t="shared" ref="K1789" si="677">Q1787</f>
        <v>✔Saturation Price (75%Total)</v>
      </c>
    </row>
    <row r="1790" spans="3:20" ht="15" x14ac:dyDescent="0.3">
      <c r="C1790" s="1"/>
      <c r="D1790" s="7" t="str">
        <f>I1790</f>
        <v>✔eLOT Sequencing</v>
      </c>
      <c r="E1790" s="7" t="str">
        <f t="shared" si="672"/>
        <v>✔Walk Sequencing</v>
      </c>
      <c r="F1790" s="7" t="str">
        <f t="shared" si="673"/>
        <v>✔High Density Plus (HDP) Price</v>
      </c>
      <c r="H1790" s="22" t="s">
        <v>144</v>
      </c>
      <c r="I1790" s="22" t="str">
        <f>R1787</f>
        <v>✔eLOT Sequencing</v>
      </c>
      <c r="J1790" s="22" t="str">
        <f t="shared" ref="J1790" si="678">S1787</f>
        <v>✔Walk Sequencing</v>
      </c>
      <c r="K1790" s="22" t="str">
        <f t="shared" ref="K1790" si="679">T1787</f>
        <v>✔High Density Plus (HDP) Price</v>
      </c>
    </row>
    <row r="1791" spans="3:20" ht="15" x14ac:dyDescent="0.3">
      <c r="C1791" s="1"/>
      <c r="D1791" s="7"/>
      <c r="E1791" s="7"/>
      <c r="F1791" s="7"/>
      <c r="H1791" s="22" t="s">
        <v>39</v>
      </c>
      <c r="I1791" s="22">
        <f>U1787</f>
        <v>0</v>
      </c>
      <c r="J1791" s="22">
        <f t="shared" ref="J1791" si="680">V1787</f>
        <v>0</v>
      </c>
      <c r="K1791" s="22">
        <f t="shared" ref="K1791" si="681">W1787</f>
        <v>0</v>
      </c>
    </row>
    <row r="1792" spans="3:20" ht="15" x14ac:dyDescent="0.3">
      <c r="C1792" s="1"/>
      <c r="D1792" s="7"/>
      <c r="E1792" s="7"/>
      <c r="F1792" s="7"/>
      <c r="H1792" s="22" t="s">
        <v>76</v>
      </c>
    </row>
    <row r="1793" spans="3:18" ht="15.6" x14ac:dyDescent="0.3">
      <c r="C1793" s="1"/>
      <c r="D1793" s="13" t="s">
        <v>90</v>
      </c>
      <c r="E1793" s="7"/>
      <c r="F1793" s="7"/>
      <c r="H1793" s="22" t="s">
        <v>26</v>
      </c>
      <c r="I1793" s="22" t="s">
        <v>90</v>
      </c>
    </row>
    <row r="1794" spans="3:18" ht="15" x14ac:dyDescent="0.3">
      <c r="C1794" s="1"/>
      <c r="D1794" s="7" t="str">
        <f>I1794</f>
        <v>✔PER - Flat Tray Preparation</v>
      </c>
      <c r="E1794" s="7" t="str">
        <f t="shared" ref="E1794:E1796" si="682">J1794</f>
        <v>✔Outside County Container Report</v>
      </c>
      <c r="F1794" s="7" t="str">
        <f t="shared" ref="F1794:F1795" si="683">K1794</f>
        <v>✔PER - In County Prices</v>
      </c>
      <c r="H1794" s="22" t="s">
        <v>78</v>
      </c>
      <c r="I1794" s="23" t="s">
        <v>92</v>
      </c>
      <c r="J1794" s="23" t="s">
        <v>93</v>
      </c>
      <c r="K1794" s="23" t="s">
        <v>96</v>
      </c>
      <c r="L1794" s="23" t="s">
        <v>97</v>
      </c>
      <c r="M1794" s="23" t="s">
        <v>98</v>
      </c>
      <c r="N1794" s="23" t="s">
        <v>99</v>
      </c>
      <c r="O1794" s="23" t="s">
        <v>100</v>
      </c>
      <c r="P1794" s="23" t="s">
        <v>101</v>
      </c>
    </row>
    <row r="1795" spans="3:18" ht="15" x14ac:dyDescent="0.3">
      <c r="C1795" s="1"/>
      <c r="D1795" s="7" t="str">
        <f t="shared" ref="D1795:D1796" si="684">I1795</f>
        <v>✔PER - Zone Summary Report</v>
      </c>
      <c r="E1795" s="7" t="str">
        <f t="shared" si="682"/>
        <v>✔PER - Ride Along Pieces</v>
      </c>
      <c r="F1795" s="7" t="str">
        <f t="shared" si="683"/>
        <v>✔Outside County Bundle Report</v>
      </c>
      <c r="H1795" s="22" t="s">
        <v>87</v>
      </c>
      <c r="I1795" s="22" t="str">
        <f>L1794</f>
        <v>✔PER - Zone Summary Report</v>
      </c>
      <c r="J1795" s="22" t="str">
        <f t="shared" ref="J1795" si="685">M1794</f>
        <v>✔PER - Ride Along Pieces</v>
      </c>
      <c r="K1795" s="22" t="str">
        <f t="shared" ref="K1795" si="686">N1794</f>
        <v>✔Outside County Bundle Report</v>
      </c>
    </row>
    <row r="1796" spans="3:18" ht="15" x14ac:dyDescent="0.3">
      <c r="C1796" s="1"/>
      <c r="D1796" s="7" t="str">
        <f t="shared" si="684"/>
        <v>✔Limited Circulation Discount</v>
      </c>
      <c r="E1796" s="7" t="str">
        <f t="shared" si="682"/>
        <v>✔24-pc Trays/Sacks</v>
      </c>
      <c r="F1796" s="7"/>
      <c r="H1796" s="22" t="s">
        <v>88</v>
      </c>
      <c r="I1796" s="22" t="str">
        <f>O1794</f>
        <v>✔Limited Circulation Discount</v>
      </c>
      <c r="J1796" s="22" t="str">
        <f t="shared" ref="J1796" si="687">P1794</f>
        <v>✔24-pc Trays/Sacks</v>
      </c>
      <c r="K1796" s="22">
        <f t="shared" ref="K1796" si="688">Q1794</f>
        <v>0</v>
      </c>
    </row>
    <row r="1797" spans="3:18" ht="15" x14ac:dyDescent="0.3">
      <c r="C1797" s="1"/>
      <c r="D1797" s="7"/>
      <c r="E1797" s="7"/>
      <c r="F1797" s="7"/>
      <c r="H1797" s="22" t="s">
        <v>149</v>
      </c>
      <c r="I1797" s="22">
        <f>R1794</f>
        <v>0</v>
      </c>
      <c r="J1797" s="22">
        <f>S1794</f>
        <v>0</v>
      </c>
      <c r="K1797" s="22">
        <f>T1794</f>
        <v>0</v>
      </c>
    </row>
    <row r="1798" spans="3:18" ht="15" x14ac:dyDescent="0.3">
      <c r="C1798" s="1"/>
      <c r="D1798" s="7"/>
      <c r="E1798" s="7"/>
      <c r="F1798" s="7"/>
      <c r="H1798" s="22" t="s">
        <v>342</v>
      </c>
    </row>
    <row r="1799" spans="3:18" ht="15.6" x14ac:dyDescent="0.3">
      <c r="C1799" s="1"/>
      <c r="D1799" s="13" t="s">
        <v>104</v>
      </c>
      <c r="E1799" s="7"/>
      <c r="F1799" s="7"/>
      <c r="H1799" s="22" t="s">
        <v>150</v>
      </c>
      <c r="I1799" s="22" t="s">
        <v>104</v>
      </c>
    </row>
    <row r="1800" spans="3:18" ht="15" x14ac:dyDescent="0.3">
      <c r="C1800" s="1"/>
      <c r="D1800" s="7" t="str">
        <f>I1800</f>
        <v>✔5-digit Scheme Bundles (L007)</v>
      </c>
      <c r="E1800" s="7" t="str">
        <f t="shared" ref="E1800" si="689">J1800</f>
        <v>✔3-digit Scheme Bundles (L008)</v>
      </c>
      <c r="F1800" s="7" t="str">
        <f t="shared" ref="F1800" si="690">K1800</f>
        <v>✔5-digit Scheme Sacks</v>
      </c>
      <c r="H1800" s="22" t="s">
        <v>151</v>
      </c>
      <c r="I1800" s="23" t="s">
        <v>107</v>
      </c>
      <c r="J1800" s="23" t="s">
        <v>108</v>
      </c>
      <c r="K1800" s="23" t="s">
        <v>109</v>
      </c>
    </row>
    <row r="1801" spans="3:18" ht="15" x14ac:dyDescent="0.3">
      <c r="C1801" s="1"/>
      <c r="D1801" s="7"/>
      <c r="E1801" s="7"/>
      <c r="F1801" s="7"/>
      <c r="H1801" s="22" t="s">
        <v>138</v>
      </c>
    </row>
    <row r="1802" spans="3:18" ht="15.6" x14ac:dyDescent="0.3">
      <c r="C1802" s="1"/>
      <c r="D1802" s="13" t="s">
        <v>110</v>
      </c>
      <c r="E1802" s="7"/>
      <c r="F1802" s="7"/>
      <c r="H1802" s="22" t="s">
        <v>139</v>
      </c>
      <c r="I1802" s="22" t="s">
        <v>110</v>
      </c>
    </row>
    <row r="1803" spans="3:18" ht="15" x14ac:dyDescent="0.3">
      <c r="C1803" s="1"/>
      <c r="D1803" s="7" t="str">
        <f>I1803</f>
        <v>✔Reduced Overflow</v>
      </c>
      <c r="E1803" s="7" t="str">
        <f t="shared" ref="E1803" si="691">J1803</f>
        <v>✔5-digit\Scheme Trays</v>
      </c>
      <c r="F1803" s="7" t="str">
        <f t="shared" ref="F1803" si="692">K1803</f>
        <v>✔3-digit\Scheme Trays</v>
      </c>
      <c r="H1803" s="22" t="s">
        <v>103</v>
      </c>
      <c r="I1803" s="23" t="s">
        <v>113</v>
      </c>
      <c r="J1803" s="23" t="s">
        <v>114</v>
      </c>
      <c r="K1803" s="23" t="s">
        <v>115</v>
      </c>
      <c r="L1803" s="23" t="s">
        <v>116</v>
      </c>
    </row>
    <row r="1804" spans="3:18" ht="15" x14ac:dyDescent="0.3">
      <c r="C1804" s="1"/>
      <c r="D1804" s="7" t="str">
        <f>I1804</f>
        <v>✔AADC Trays</v>
      </c>
      <c r="E1804" s="7"/>
      <c r="F1804" s="7"/>
      <c r="H1804" s="22" t="s">
        <v>105</v>
      </c>
      <c r="I1804" s="22" t="str">
        <f>L1803</f>
        <v>✔AADC Trays</v>
      </c>
      <c r="J1804" s="22">
        <f t="shared" ref="J1804" si="693">M1803</f>
        <v>0</v>
      </c>
      <c r="K1804" s="22">
        <f t="shared" ref="K1804" si="694">N1803</f>
        <v>0</v>
      </c>
    </row>
    <row r="1805" spans="3:18" ht="15" x14ac:dyDescent="0.3">
      <c r="C1805" s="1"/>
      <c r="D1805" s="7"/>
      <c r="E1805" s="7"/>
      <c r="F1805" s="7"/>
      <c r="H1805" s="22" t="s">
        <v>154</v>
      </c>
    </row>
    <row r="1806" spans="3:18" ht="15.6" x14ac:dyDescent="0.3">
      <c r="C1806" s="1"/>
      <c r="D1806" s="13" t="s">
        <v>119</v>
      </c>
      <c r="E1806" s="7"/>
      <c r="F1806" s="7"/>
      <c r="H1806" s="22" t="s">
        <v>40</v>
      </c>
      <c r="I1806" s="22" t="s">
        <v>119</v>
      </c>
    </row>
    <row r="1807" spans="3:18" ht="15" x14ac:dyDescent="0.3">
      <c r="C1807" s="1"/>
      <c r="D1807" s="7" t="str">
        <f>I1807</f>
        <v>✔PS Form 3541</v>
      </c>
      <c r="E1807" s="7" t="str">
        <f t="shared" ref="E1807:E1809" si="695">J1807</f>
        <v>✔PS Form 3600-EZ</v>
      </c>
      <c r="F1807" s="7" t="str">
        <f t="shared" ref="F1807:F1809" si="696">K1807</f>
        <v>✔PS Form 3600-FCM</v>
      </c>
      <c r="H1807" s="22"/>
      <c r="I1807" s="23" t="s">
        <v>121</v>
      </c>
      <c r="J1807" s="23" t="s">
        <v>122</v>
      </c>
      <c r="K1807" s="23" t="s">
        <v>123</v>
      </c>
      <c r="L1807" s="23" t="s">
        <v>125</v>
      </c>
      <c r="M1807" s="23" t="s">
        <v>126</v>
      </c>
      <c r="N1807" s="23" t="s">
        <v>127</v>
      </c>
      <c r="O1807" s="23" t="s">
        <v>128</v>
      </c>
      <c r="P1807" s="23" t="s">
        <v>130</v>
      </c>
      <c r="Q1807" s="23" t="s">
        <v>131</v>
      </c>
      <c r="R1807" s="23" t="s">
        <v>132</v>
      </c>
    </row>
    <row r="1808" spans="3:18" ht="15" x14ac:dyDescent="0.3">
      <c r="C1808" s="1"/>
      <c r="D1808" s="7" t="str">
        <f t="shared" ref="D1808:D1810" si="697">I1808</f>
        <v>✔PS Form 3602-C</v>
      </c>
      <c r="E1808" s="7" t="str">
        <f t="shared" si="695"/>
        <v>✔PS Form 3602-EZ</v>
      </c>
      <c r="F1808" s="7" t="str">
        <f t="shared" si="696"/>
        <v>✔PS Form 3602-N</v>
      </c>
      <c r="H1808" s="22" t="s">
        <v>111</v>
      </c>
      <c r="I1808" s="22" t="str">
        <f>L1807</f>
        <v>✔PS Form 3602-C</v>
      </c>
      <c r="J1808" s="22" t="str">
        <f t="shared" ref="J1808" si="698">M1807</f>
        <v>✔PS Form 3602-EZ</v>
      </c>
      <c r="K1808" s="22" t="str">
        <f t="shared" ref="K1808" si="699">N1807</f>
        <v>✔PS Form 3602-N</v>
      </c>
    </row>
    <row r="1809" spans="3:11" ht="15" x14ac:dyDescent="0.3">
      <c r="C1809" s="1"/>
      <c r="D1809" s="7" t="str">
        <f t="shared" si="697"/>
        <v>✔PS Form 3602-NZ</v>
      </c>
      <c r="E1809" s="7" t="str">
        <f t="shared" si="695"/>
        <v>✔PS Form 3605-R</v>
      </c>
      <c r="F1809" s="7" t="str">
        <f t="shared" si="696"/>
        <v>✔PS Form 8125</v>
      </c>
      <c r="H1809" s="22" t="s">
        <v>156</v>
      </c>
      <c r="I1809" s="22" t="str">
        <f>O1807</f>
        <v>✔PS Form 3602-NZ</v>
      </c>
      <c r="J1809" s="22" t="str">
        <f t="shared" ref="J1809" si="700">P1807</f>
        <v>✔PS Form 3605-R</v>
      </c>
      <c r="K1809" s="22" t="str">
        <f t="shared" ref="K1809" si="701">Q1807</f>
        <v>✔PS Form 8125</v>
      </c>
    </row>
    <row r="1810" spans="3:11" ht="15" x14ac:dyDescent="0.3">
      <c r="C1810" s="1"/>
      <c r="D1810" s="7" t="str">
        <f t="shared" si="697"/>
        <v>✔PS Form 3602-R</v>
      </c>
      <c r="E1810" s="7"/>
      <c r="F1810" s="7"/>
      <c r="H1810" s="22" t="s">
        <v>160</v>
      </c>
      <c r="I1810" s="22" t="str">
        <f>R1807</f>
        <v>✔PS Form 3602-R</v>
      </c>
      <c r="J1810" s="22">
        <f>S1807</f>
        <v>0</v>
      </c>
      <c r="K1810" s="22">
        <f>T1807</f>
        <v>0</v>
      </c>
    </row>
    <row r="1811" spans="3:11" ht="14.4" x14ac:dyDescent="0.3">
      <c r="C1811" s="32"/>
      <c r="D1811" s="32"/>
      <c r="E1811" s="32"/>
      <c r="F1811" s="32"/>
      <c r="H1811" s="22" t="s">
        <v>120</v>
      </c>
    </row>
    <row r="1812" spans="3:11" ht="15.6" x14ac:dyDescent="0.3">
      <c r="C1812" s="1"/>
      <c r="D1812" s="13" t="s">
        <v>111</v>
      </c>
      <c r="E1812" s="17" t="s">
        <v>133</v>
      </c>
      <c r="F1812" s="6" t="str">
        <f>H1810</f>
        <v>$1,001 - $5,000</v>
      </c>
      <c r="H1812" s="36">
        <v>43585</v>
      </c>
    </row>
    <row r="1813" spans="3:11" ht="14.4" x14ac:dyDescent="0.3">
      <c r="C1813" s="1"/>
      <c r="D1813" s="71" t="str">
        <f>H1809</f>
        <v>PC: WINDOWS</v>
      </c>
      <c r="E1813" s="71"/>
      <c r="F1813" s="71"/>
      <c r="H1813" s="22"/>
    </row>
    <row r="1814" spans="3:11" ht="14.4" x14ac:dyDescent="0.3">
      <c r="C1814" s="1"/>
      <c r="D1814" s="71"/>
      <c r="E1814" s="71"/>
      <c r="F1814" s="71"/>
      <c r="H1814" s="22"/>
    </row>
    <row r="1815" spans="3:11" ht="15.6" x14ac:dyDescent="0.3">
      <c r="C1815" s="1"/>
      <c r="D1815" s="7" t="s">
        <v>120</v>
      </c>
      <c r="E1815" s="17" t="s">
        <v>134</v>
      </c>
      <c r="F1815" s="18">
        <f>$I$2</f>
        <v>45678</v>
      </c>
      <c r="H1815" s="22"/>
    </row>
    <row r="1816" spans="3:11" ht="14.4" x14ac:dyDescent="0.3">
      <c r="C1816" s="1"/>
      <c r="D1816" s="1"/>
      <c r="E1816" s="1"/>
      <c r="F1816" s="1"/>
      <c r="H1816" s="22"/>
    </row>
    <row r="1817" spans="3:11" ht="14.4" x14ac:dyDescent="0.3">
      <c r="C1817" s="1"/>
      <c r="D1817" s="1"/>
      <c r="E1817" s="1"/>
      <c r="F1817" s="1"/>
      <c r="H1817" s="22"/>
    </row>
    <row r="1818" spans="3:11" ht="14.4" x14ac:dyDescent="0.3">
      <c r="C1818" s="1"/>
      <c r="D1818" s="1"/>
      <c r="E1818" s="1"/>
      <c r="F1818" s="1"/>
      <c r="H1818" s="22"/>
    </row>
    <row r="1819" spans="3:11" ht="14.4" x14ac:dyDescent="0.3">
      <c r="C1819" s="1"/>
      <c r="D1819" s="1"/>
      <c r="E1819" s="1"/>
      <c r="F1819" s="1"/>
      <c r="H1819" s="22"/>
    </row>
    <row r="1820" spans="3:11" ht="14.4" x14ac:dyDescent="0.3">
      <c r="C1820" s="1"/>
      <c r="D1820" s="1"/>
      <c r="E1820" s="1"/>
      <c r="F1820" s="1"/>
      <c r="H1820" s="22"/>
    </row>
    <row r="1821" spans="3:11" ht="14.4" x14ac:dyDescent="0.3">
      <c r="C1821" s="33"/>
      <c r="D1821" s="33"/>
      <c r="E1821" s="33"/>
      <c r="F1821" s="33"/>
      <c r="G1821">
        <f>3311-3236+1</f>
        <v>76</v>
      </c>
      <c r="H1821" s="22"/>
    </row>
    <row r="1822" spans="3:11" ht="14.4" x14ac:dyDescent="0.3">
      <c r="C1822" s="1"/>
      <c r="D1822" s="1"/>
      <c r="E1822" s="1"/>
      <c r="F1822" s="1"/>
      <c r="H1822" s="22"/>
    </row>
    <row r="1823" spans="3:11" ht="16.8" x14ac:dyDescent="0.3">
      <c r="C1823" s="72" t="s">
        <v>3</v>
      </c>
      <c r="D1823" s="72"/>
      <c r="E1823" s="72"/>
      <c r="F1823" s="72"/>
      <c r="H1823" s="22"/>
    </row>
    <row r="1824" spans="3:11" ht="16.8" x14ac:dyDescent="0.3">
      <c r="C1824" s="73" t="s">
        <v>4</v>
      </c>
      <c r="D1824" s="73"/>
      <c r="E1824" s="73"/>
      <c r="F1824" s="73"/>
      <c r="H1824" s="22"/>
    </row>
    <row r="1825" spans="3:10" ht="14.4" x14ac:dyDescent="0.3">
      <c r="C1825" s="1"/>
      <c r="D1825" s="9"/>
      <c r="E1825" s="9"/>
      <c r="F1825" s="9"/>
      <c r="H1825" s="22"/>
    </row>
    <row r="1826" spans="3:10" ht="15.6" x14ac:dyDescent="0.3">
      <c r="C1826" s="69" t="str">
        <f t="shared" ref="C1826:C1834" si="702">+J1826</f>
        <v>Company Name:   BCC SOFTWARE, LLC</v>
      </c>
      <c r="D1826" s="69"/>
      <c r="E1826" s="69"/>
      <c r="F1826" s="69"/>
      <c r="G1826" s="46"/>
      <c r="H1826" s="22" t="s">
        <v>5</v>
      </c>
      <c r="I1826" s="22" t="s">
        <v>193</v>
      </c>
      <c r="J1826" s="22" t="str">
        <f t="shared" ref="J1826:J1834" si="703">CONCATENATE(H1826,I1826)</f>
        <v>Company Name:   BCC SOFTWARE, LLC</v>
      </c>
    </row>
    <row r="1827" spans="3:10" ht="15.6" x14ac:dyDescent="0.3">
      <c r="C1827" s="69" t="str">
        <f t="shared" si="702"/>
        <v>Product Name:   BCC PRESORT</v>
      </c>
      <c r="D1827" s="69"/>
      <c r="E1827" s="69"/>
      <c r="F1827" s="69"/>
      <c r="G1827" s="46"/>
      <c r="H1827" s="22" t="s">
        <v>7</v>
      </c>
      <c r="I1827" s="22" t="s">
        <v>371</v>
      </c>
      <c r="J1827" s="22" t="str">
        <f t="shared" si="703"/>
        <v>Product Name:   BCC PRESORT</v>
      </c>
    </row>
    <row r="1828" spans="3:10" ht="15.6" x14ac:dyDescent="0.3">
      <c r="C1828" s="69" t="str">
        <f>+J1828</f>
        <v>Product Version:   8.00C.40</v>
      </c>
      <c r="D1828" s="69"/>
      <c r="E1828" s="69"/>
      <c r="F1828" s="69"/>
      <c r="G1828" s="46"/>
      <c r="H1828" s="61" t="s">
        <v>9</v>
      </c>
      <c r="I1828" s="61" t="s">
        <v>407</v>
      </c>
      <c r="J1828" s="22" t="str">
        <f>CONCATENATE(H1828,I1828)</f>
        <v>Product Version:   8.00C.40</v>
      </c>
    </row>
    <row r="1829" spans="3:10" ht="15" x14ac:dyDescent="0.3">
      <c r="C1829" s="70" t="str">
        <f>+J1829</f>
        <v xml:space="preserve">Sales Contact:   Adam Koester </v>
      </c>
      <c r="D1829" s="70"/>
      <c r="E1829" s="70"/>
      <c r="F1829" s="70"/>
      <c r="G1829" s="46"/>
      <c r="H1829" s="22" t="s">
        <v>10</v>
      </c>
      <c r="I1829" s="62" t="s">
        <v>408</v>
      </c>
      <c r="J1829" s="22" t="str">
        <f>CONCATENATE(H1829,I1829)</f>
        <v xml:space="preserve">Sales Contact:   Adam Koester </v>
      </c>
    </row>
    <row r="1830" spans="3:10" ht="15" x14ac:dyDescent="0.3">
      <c r="C1830" s="70" t="s">
        <v>410</v>
      </c>
      <c r="D1830" s="70"/>
      <c r="E1830" s="70"/>
      <c r="F1830" s="70"/>
      <c r="G1830" s="46"/>
      <c r="H1830" s="22" t="s">
        <v>12</v>
      </c>
      <c r="I1830" s="62" t="s">
        <v>409</v>
      </c>
      <c r="J1830" s="22" t="e" cm="1">
        <f t="array" ref="J1830">CONCATENATE(H1918H1910,I1830)</f>
        <v>#NAME?</v>
      </c>
    </row>
    <row r="1831" spans="3:10" ht="15" x14ac:dyDescent="0.3">
      <c r="C1831" s="70" t="str">
        <f>+J1831</f>
        <v>City State Zip:   Rochester, NY 14618-4009</v>
      </c>
      <c r="D1831" s="70"/>
      <c r="E1831" s="70"/>
      <c r="F1831" s="70"/>
      <c r="G1831" s="46"/>
      <c r="H1831" s="22" t="s">
        <v>14</v>
      </c>
      <c r="I1831" s="63" t="s">
        <v>411</v>
      </c>
      <c r="J1831" s="22" t="str">
        <f>CONCATENATE(H1831,I1831)</f>
        <v>City State Zip:   Rochester, NY 14618-4009</v>
      </c>
    </row>
    <row r="1832" spans="3:10" ht="15" x14ac:dyDescent="0.3">
      <c r="C1832" s="70" t="str">
        <f>+J1832</f>
        <v>Phone:   (800) 337-0442</v>
      </c>
      <c r="D1832" s="70"/>
      <c r="E1832" s="70"/>
      <c r="F1832" s="70"/>
      <c r="G1832" s="46"/>
      <c r="H1832" s="22" t="s">
        <v>15</v>
      </c>
      <c r="I1832" s="63" t="s">
        <v>413</v>
      </c>
      <c r="J1832" s="22" t="str">
        <f>CONCATENATE(H1832,I1832)</f>
        <v>Phone:   (800) 337-0442</v>
      </c>
    </row>
    <row r="1833" spans="3:10" ht="15" x14ac:dyDescent="0.3">
      <c r="C1833" s="70" t="str">
        <f>+J1833</f>
        <v>Email:    akoester@bccsoftware.com</v>
      </c>
      <c r="D1833" s="70"/>
      <c r="E1833" s="70"/>
      <c r="F1833" s="70"/>
      <c r="G1833" s="46"/>
      <c r="H1833" s="22" t="s">
        <v>19</v>
      </c>
      <c r="I1833" s="63" t="s">
        <v>415</v>
      </c>
      <c r="J1833" s="22" t="str">
        <f>CONCATENATE(H1833,I1833)</f>
        <v>Email:    akoester@bccsoftware.com</v>
      </c>
    </row>
    <row r="1834" spans="3:10" ht="15" x14ac:dyDescent="0.3">
      <c r="C1834" s="70" t="str">
        <f t="shared" si="702"/>
        <v>Web:   https://bccsoftware.com</v>
      </c>
      <c r="D1834" s="70"/>
      <c r="E1834" s="70"/>
      <c r="F1834" s="70"/>
      <c r="G1834" s="46"/>
      <c r="H1834" s="22" t="s">
        <v>21</v>
      </c>
      <c r="I1834" s="22" t="s">
        <v>372</v>
      </c>
      <c r="J1834" s="22" t="str">
        <f t="shared" si="703"/>
        <v>Web:   https://bccsoftware.com</v>
      </c>
    </row>
    <row r="1835" spans="3:10" ht="14.4" x14ac:dyDescent="0.3">
      <c r="C1835" s="1"/>
      <c r="D1835" s="9"/>
      <c r="E1835" s="9"/>
      <c r="F1835" s="9"/>
      <c r="H1835" s="22"/>
    </row>
    <row r="1836" spans="3:10" ht="16.8" x14ac:dyDescent="0.3">
      <c r="C1836" s="68" t="s">
        <v>23</v>
      </c>
      <c r="D1836" s="68"/>
      <c r="E1836" s="68"/>
      <c r="F1836" s="68"/>
      <c r="H1836" s="22"/>
    </row>
    <row r="1837" spans="3:10" ht="15.6" x14ac:dyDescent="0.3">
      <c r="C1837" s="1"/>
      <c r="D1837" s="28" t="str">
        <f>H1837</f>
        <v>Standard Mail</v>
      </c>
      <c r="E1837" s="28" t="str">
        <f>H1854</f>
        <v>First-Class</v>
      </c>
      <c r="F1837" s="13" t="str">
        <f>H1867</f>
        <v>Periodical</v>
      </c>
      <c r="H1837" s="22" t="s">
        <v>24</v>
      </c>
    </row>
    <row r="1838" spans="3:10" ht="15" x14ac:dyDescent="0.3">
      <c r="C1838" s="1"/>
      <c r="D1838" s="7" t="str">
        <f>H1838</f>
        <v>✔Automation Flats</v>
      </c>
      <c r="E1838" s="7" t="str">
        <f>+H1855</f>
        <v>✔Automation Flat Trays on Pallets</v>
      </c>
      <c r="F1838" s="7" t="str">
        <f>H1868</f>
        <v>✔Automation Letters</v>
      </c>
      <c r="H1838" s="22" t="s">
        <v>25</v>
      </c>
    </row>
    <row r="1839" spans="3:10" ht="15" x14ac:dyDescent="0.3">
      <c r="C1839" s="1"/>
      <c r="D1839" s="7" t="str">
        <f t="shared" ref="D1839:D1853" si="704">H1839</f>
        <v>✔Automation Letters</v>
      </c>
      <c r="E1839" s="7" t="str">
        <f t="shared" ref="E1839:E1849" si="705">+H1856</f>
        <v>✔Automation Flats - Bundle Based Option</v>
      </c>
      <c r="F1839" s="7" t="str">
        <f t="shared" ref="F1839:F1850" si="706">H1869</f>
        <v>✔Barcoded Machinable Flats</v>
      </c>
      <c r="H1839" s="22" t="s">
        <v>26</v>
      </c>
    </row>
    <row r="1840" spans="3:10" ht="15" x14ac:dyDescent="0.3">
      <c r="C1840" s="1"/>
      <c r="D1840" s="7" t="str">
        <f t="shared" si="704"/>
        <v>✔Co-Sacked Flats</v>
      </c>
      <c r="E1840" s="7" t="str">
        <f t="shared" si="705"/>
        <v>✔Automation Flats - Tray Based Option</v>
      </c>
      <c r="F1840" s="7" t="str">
        <f t="shared" si="706"/>
        <v>✔Carrier Route Flats</v>
      </c>
      <c r="H1840" s="22" t="s">
        <v>341</v>
      </c>
    </row>
    <row r="1841" spans="3:19" ht="15" x14ac:dyDescent="0.3">
      <c r="C1841" s="1"/>
      <c r="D1841" s="7" t="str">
        <f t="shared" si="704"/>
        <v>✔ECR Flats</v>
      </c>
      <c r="E1841" s="7" t="str">
        <f t="shared" si="705"/>
        <v>✔Automation Letters</v>
      </c>
      <c r="F1841" s="7" t="str">
        <f t="shared" si="706"/>
        <v>✔Carrier Route Letters</v>
      </c>
      <c r="H1841" s="22" t="s">
        <v>27</v>
      </c>
    </row>
    <row r="1842" spans="3:19" ht="15" x14ac:dyDescent="0.3">
      <c r="C1842" s="1"/>
      <c r="D1842" s="7" t="str">
        <f t="shared" si="704"/>
        <v>✔ECR Letters &lt;= 3.0 Ounces</v>
      </c>
      <c r="E1842" s="7" t="str">
        <f t="shared" si="705"/>
        <v>✔Automation Letters - Trays on Pallets</v>
      </c>
      <c r="F1842" s="7" t="str">
        <f t="shared" si="706"/>
        <v>✔Machinable Flat Bundles on Pallets</v>
      </c>
      <c r="H1842" s="22" t="s">
        <v>28</v>
      </c>
    </row>
    <row r="1843" spans="3:19" ht="15" x14ac:dyDescent="0.3">
      <c r="C1843" s="1"/>
      <c r="D1843" s="7" t="str">
        <f t="shared" si="704"/>
        <v>✔ECR Letters &gt; 3.0 Ounces</v>
      </c>
      <c r="E1843" s="7" t="str">
        <f t="shared" si="705"/>
        <v>✔Co-Trayed Flats</v>
      </c>
      <c r="F1843" s="7" t="str">
        <f t="shared" si="706"/>
        <v>✔Machinable Flats Co-Sacked Preparation</v>
      </c>
      <c r="H1843" s="22" t="s">
        <v>29</v>
      </c>
    </row>
    <row r="1844" spans="3:19" ht="15" x14ac:dyDescent="0.3">
      <c r="C1844" s="1"/>
      <c r="D1844" s="7" t="str">
        <f t="shared" si="704"/>
        <v>✔Flat Bundles on Pallets</v>
      </c>
      <c r="E1844" s="7" t="str">
        <f t="shared" si="705"/>
        <v>✔Machinable Letter Trays on Pallets</v>
      </c>
      <c r="F1844" s="7" t="str">
        <f t="shared" si="706"/>
        <v>Merged Bundles on Pallets</v>
      </c>
      <c r="H1844" s="22" t="s">
        <v>30</v>
      </c>
    </row>
    <row r="1845" spans="3:19" ht="15" x14ac:dyDescent="0.3">
      <c r="C1845" s="1"/>
      <c r="D1845" s="7" t="str">
        <f t="shared" si="704"/>
        <v>✔Irregular Parcels</v>
      </c>
      <c r="E1845" s="7" t="str">
        <f t="shared" si="705"/>
        <v>✔Machinable Letters</v>
      </c>
      <c r="F1845" s="7" t="str">
        <f t="shared" si="706"/>
        <v>✔Merged Flats in Sacks</v>
      </c>
      <c r="H1845" s="22" t="s">
        <v>31</v>
      </c>
    </row>
    <row r="1846" spans="3:19" ht="15" x14ac:dyDescent="0.3">
      <c r="C1846" s="1"/>
      <c r="D1846" s="7" t="str">
        <f t="shared" si="704"/>
        <v>✔Machinable Letters</v>
      </c>
      <c r="E1846" s="7" t="str">
        <f t="shared" si="705"/>
        <v>✔Non-Automation Flat Trays on Pallets</v>
      </c>
      <c r="F1846" s="7" t="str">
        <f t="shared" si="706"/>
        <v>Merged Pallets-5% Threshold</v>
      </c>
      <c r="H1846" s="22" t="s">
        <v>32</v>
      </c>
    </row>
    <row r="1847" spans="3:19" ht="15" x14ac:dyDescent="0.3">
      <c r="C1847" s="1"/>
      <c r="D1847" s="7" t="str">
        <f t="shared" si="704"/>
        <v>✔Machinable Parcels</v>
      </c>
      <c r="E1847" s="7" t="str">
        <f t="shared" si="705"/>
        <v>✔Non-Automation Flats</v>
      </c>
      <c r="F1847" s="7" t="str">
        <f t="shared" si="706"/>
        <v>✔Merged Pallets-5% Threshold &amp; City State</v>
      </c>
      <c r="H1847" s="22" t="s">
        <v>33</v>
      </c>
    </row>
    <row r="1848" spans="3:19" ht="15" x14ac:dyDescent="0.3">
      <c r="C1848" s="1"/>
      <c r="D1848" s="7" t="str">
        <f t="shared" si="704"/>
        <v>✔Merged Flat Bundles in Sacks</v>
      </c>
      <c r="E1848" s="7" t="str">
        <f t="shared" si="705"/>
        <v>✔Non-Machinable Letter Trays on Pallets</v>
      </c>
      <c r="F1848" s="7" t="str">
        <f t="shared" si="706"/>
        <v>✔Non-Automation Letters</v>
      </c>
      <c r="H1848" s="22" t="s">
        <v>34</v>
      </c>
    </row>
    <row r="1849" spans="3:19" ht="15" x14ac:dyDescent="0.3">
      <c r="C1849" s="1"/>
      <c r="D1849" s="7" t="str">
        <f t="shared" si="704"/>
        <v>Merged Flat Bundles on Pallets</v>
      </c>
      <c r="E1849" s="7" t="str">
        <f t="shared" si="705"/>
        <v>✔Nonmachinable Letters</v>
      </c>
      <c r="F1849" s="7" t="str">
        <f t="shared" si="706"/>
        <v>✔Non-Barcoded Machinable Flats</v>
      </c>
      <c r="H1849" s="22" t="s">
        <v>137</v>
      </c>
    </row>
    <row r="1850" spans="3:19" ht="15" x14ac:dyDescent="0.3">
      <c r="C1850" s="1"/>
      <c r="D1850" s="7" t="str">
        <f t="shared" si="704"/>
        <v>Merged Pallets-5% Threshold</v>
      </c>
      <c r="E1850" s="7"/>
      <c r="F1850" s="7" t="str">
        <f t="shared" si="706"/>
        <v>✔Non-Machinable Flat Bundles on Pallets</v>
      </c>
      <c r="H1850" s="22" t="s">
        <v>138</v>
      </c>
    </row>
    <row r="1851" spans="3:19" ht="15" x14ac:dyDescent="0.3">
      <c r="C1851" s="1"/>
      <c r="D1851" s="7" t="str">
        <f t="shared" si="704"/>
        <v>✔Merged Pallets-5% Threshold &amp; City State</v>
      </c>
      <c r="E1851" s="7"/>
      <c r="F1851" s="7"/>
      <c r="H1851" s="22" t="s">
        <v>37</v>
      </c>
    </row>
    <row r="1852" spans="3:19" ht="15" x14ac:dyDescent="0.3">
      <c r="C1852" s="1"/>
      <c r="D1852" s="7" t="str">
        <f t="shared" si="704"/>
        <v>✔Non-Automation Flats</v>
      </c>
      <c r="E1852" s="7"/>
      <c r="F1852" s="7"/>
      <c r="H1852" s="22" t="s">
        <v>38</v>
      </c>
    </row>
    <row r="1853" spans="3:19" ht="15" x14ac:dyDescent="0.3">
      <c r="C1853" s="1"/>
      <c r="D1853" s="7" t="str">
        <f t="shared" si="704"/>
        <v>✔Nonmachinable Letters</v>
      </c>
      <c r="E1853" s="29"/>
      <c r="F1853" s="7"/>
      <c r="H1853" s="22" t="s">
        <v>39</v>
      </c>
    </row>
    <row r="1854" spans="3:19" ht="16.8" x14ac:dyDescent="0.3">
      <c r="C1854" s="68" t="s">
        <v>40</v>
      </c>
      <c r="D1854" s="68"/>
      <c r="E1854" s="68"/>
      <c r="F1854" s="68"/>
      <c r="H1854" s="23" t="s">
        <v>41</v>
      </c>
    </row>
    <row r="1855" spans="3:19" ht="15.6" x14ac:dyDescent="0.3">
      <c r="C1855" s="1"/>
      <c r="D1855" s="28" t="s">
        <v>42</v>
      </c>
      <c r="E1855" s="30"/>
      <c r="F1855" s="7"/>
      <c r="H1855" s="22" t="s">
        <v>43</v>
      </c>
      <c r="I1855" s="22" t="s">
        <v>42</v>
      </c>
    </row>
    <row r="1856" spans="3:19" ht="15" x14ac:dyDescent="0.3">
      <c r="C1856" s="1"/>
      <c r="D1856" s="7" t="str">
        <f>I1856</f>
        <v>✔Additional User Documentation (Any)</v>
      </c>
      <c r="E1856" s="7" t="str">
        <f t="shared" ref="E1856:E1859" si="707">J1856</f>
        <v>✔Co-Bundling</v>
      </c>
      <c r="F1856" s="7" t="str">
        <f t="shared" ref="F1856:F1858" si="708">K1856</f>
        <v>✔Optional Endorsement Lines (OELs)</v>
      </c>
      <c r="H1856" s="22" t="s">
        <v>44</v>
      </c>
      <c r="I1856" s="23" t="s">
        <v>45</v>
      </c>
      <c r="J1856" s="23" t="s">
        <v>46</v>
      </c>
      <c r="K1856" s="23" t="s">
        <v>47</v>
      </c>
      <c r="L1856" s="23" t="s">
        <v>48</v>
      </c>
      <c r="M1856" s="23" t="s">
        <v>49</v>
      </c>
      <c r="N1856" s="23" t="s">
        <v>50</v>
      </c>
      <c r="O1856" s="23" t="s">
        <v>51</v>
      </c>
      <c r="P1856" s="23" t="s">
        <v>52</v>
      </c>
      <c r="Q1856" s="23" t="s">
        <v>53</v>
      </c>
      <c r="R1856" s="23" t="s">
        <v>54</v>
      </c>
      <c r="S1856" s="23" t="s">
        <v>55</v>
      </c>
    </row>
    <row r="1857" spans="3:21" ht="15" x14ac:dyDescent="0.3">
      <c r="C1857" s="1"/>
      <c r="D1857" s="7" t="str">
        <f t="shared" ref="D1857:D1859" si="709">I1857</f>
        <v>✔Job Setup/Parameter Report</v>
      </c>
      <c r="E1857" s="7" t="str">
        <f t="shared" si="707"/>
        <v>✔USPS Qualification Report</v>
      </c>
      <c r="F1857" s="7" t="str">
        <f t="shared" si="708"/>
        <v>✔ZAP Approval</v>
      </c>
      <c r="H1857" s="22" t="s">
        <v>56</v>
      </c>
      <c r="I1857" s="22" t="str">
        <f>L1856</f>
        <v>✔Job Setup/Parameter Report</v>
      </c>
      <c r="J1857" s="22" t="str">
        <f t="shared" ref="J1857" si="710">M1856</f>
        <v>✔USPS Qualification Report</v>
      </c>
      <c r="K1857" s="22" t="str">
        <f t="shared" ref="K1857" si="711">N1856</f>
        <v>✔ZAP Approval</v>
      </c>
    </row>
    <row r="1858" spans="3:21" ht="15" x14ac:dyDescent="0.3">
      <c r="C1858" s="1"/>
      <c r="D1858" s="7" t="str">
        <f t="shared" si="709"/>
        <v>✔Origin 3-digit Trays/Sacks</v>
      </c>
      <c r="E1858" s="7" t="str">
        <f t="shared" si="707"/>
        <v>✔Origin SCF Sacks</v>
      </c>
      <c r="F1858" s="7" t="str">
        <f t="shared" si="708"/>
        <v>✔IM Barcoded Tray Labels</v>
      </c>
      <c r="H1858" s="22" t="s">
        <v>26</v>
      </c>
      <c r="I1858" s="22" t="str">
        <f>O1856</f>
        <v>✔Origin 3-digit Trays/Sacks</v>
      </c>
      <c r="J1858" s="22" t="str">
        <f t="shared" ref="J1858" si="712">P1856</f>
        <v>✔Origin SCF Sacks</v>
      </c>
      <c r="K1858" s="22" t="str">
        <f t="shared" ref="K1858" si="713">Q1856</f>
        <v>✔IM Barcoded Tray Labels</v>
      </c>
    </row>
    <row r="1859" spans="3:21" ht="15" x14ac:dyDescent="0.3">
      <c r="C1859" s="1"/>
      <c r="D1859" s="7" t="str">
        <f t="shared" si="709"/>
        <v>✔Origin AADC Trays</v>
      </c>
      <c r="E1859" s="7" t="str">
        <f t="shared" si="707"/>
        <v>✔FSS Preparation</v>
      </c>
      <c r="F1859" s="7"/>
      <c r="H1859" s="22" t="s">
        <v>57</v>
      </c>
      <c r="I1859" s="22" t="str">
        <f>R1856</f>
        <v>✔Origin AADC Trays</v>
      </c>
      <c r="J1859" s="22" t="str">
        <f t="shared" ref="J1859" si="714">S1856</f>
        <v>✔FSS Preparation</v>
      </c>
      <c r="K1859" s="22">
        <f t="shared" ref="K1859" si="715">T1856</f>
        <v>0</v>
      </c>
    </row>
    <row r="1860" spans="3:21" ht="14.4" x14ac:dyDescent="0.3">
      <c r="C1860" s="1"/>
      <c r="D1860" s="9"/>
      <c r="E1860" s="9"/>
      <c r="F1860" s="9"/>
      <c r="H1860" s="22" t="s">
        <v>344</v>
      </c>
    </row>
    <row r="1861" spans="3:21" ht="15.6" x14ac:dyDescent="0.3">
      <c r="C1861" s="1"/>
      <c r="D1861" s="13" t="s">
        <v>58</v>
      </c>
      <c r="E1861" s="7"/>
      <c r="F1861" s="7"/>
      <c r="H1861" s="22" t="s">
        <v>59</v>
      </c>
      <c r="I1861" s="22" t="s">
        <v>58</v>
      </c>
    </row>
    <row r="1862" spans="3:21" ht="15" x14ac:dyDescent="0.3">
      <c r="C1862" s="1"/>
      <c r="D1862" s="7" t="str">
        <f>+I1862</f>
        <v>✔CRD Trays</v>
      </c>
      <c r="E1862" s="7" t="str">
        <f t="shared" ref="E1862:E1865" si="716">+J1862</f>
        <v>✔CR5 Trays</v>
      </c>
      <c r="F1862" s="7" t="str">
        <f t="shared" ref="F1862:F1865" si="717">+K1862</f>
        <v>✔CR3 Trays</v>
      </c>
      <c r="H1862" s="22" t="s">
        <v>32</v>
      </c>
      <c r="I1862" s="23" t="s">
        <v>60</v>
      </c>
      <c r="J1862" s="23" t="s">
        <v>61</v>
      </c>
      <c r="K1862" s="23" t="s">
        <v>62</v>
      </c>
      <c r="L1862" s="23" t="s">
        <v>63</v>
      </c>
      <c r="M1862" s="23" t="s">
        <v>64</v>
      </c>
      <c r="N1862" s="23" t="s">
        <v>65</v>
      </c>
      <c r="O1862" s="23" t="s">
        <v>66</v>
      </c>
      <c r="P1862" s="23" t="s">
        <v>67</v>
      </c>
      <c r="Q1862" s="23" t="s">
        <v>68</v>
      </c>
      <c r="R1862" s="23" t="s">
        <v>69</v>
      </c>
      <c r="S1862" s="23" t="s">
        <v>70</v>
      </c>
      <c r="T1862" s="23" t="s">
        <v>71</v>
      </c>
      <c r="U1862" s="23" t="s">
        <v>73</v>
      </c>
    </row>
    <row r="1863" spans="3:21" ht="15" x14ac:dyDescent="0.3">
      <c r="C1863" s="1"/>
      <c r="D1863" s="7" t="str">
        <f t="shared" ref="D1863:D1866" si="718">+I1863</f>
        <v>✔CRD Sacks</v>
      </c>
      <c r="E1863" s="7" t="str">
        <f t="shared" si="716"/>
        <v>✔CR5S Sacks</v>
      </c>
      <c r="F1863" s="7" t="str">
        <f t="shared" si="717"/>
        <v>✔CR5 Sacks</v>
      </c>
      <c r="H1863" s="22" t="s">
        <v>74</v>
      </c>
      <c r="I1863" s="22" t="str">
        <f>L1862</f>
        <v>✔CRD Sacks</v>
      </c>
      <c r="J1863" s="22" t="str">
        <f t="shared" ref="J1863" si="719">M1862</f>
        <v>✔CR5S Sacks</v>
      </c>
      <c r="K1863" s="22" t="str">
        <f t="shared" ref="K1863" si="720">N1862</f>
        <v>✔CR5 Sacks</v>
      </c>
    </row>
    <row r="1864" spans="3:21" ht="15" x14ac:dyDescent="0.3">
      <c r="C1864" s="1"/>
      <c r="D1864" s="7" t="str">
        <f t="shared" si="718"/>
        <v>✔CR3 Sacks</v>
      </c>
      <c r="E1864" s="7" t="str">
        <f t="shared" si="716"/>
        <v>✔High Density (HD) Price</v>
      </c>
      <c r="F1864" s="7" t="str">
        <f t="shared" si="717"/>
        <v>✔Saturation Price (75%Total)</v>
      </c>
      <c r="H1864" s="22" t="s">
        <v>38</v>
      </c>
      <c r="I1864" s="22" t="str">
        <f>O1862</f>
        <v>✔CR3 Sacks</v>
      </c>
      <c r="J1864" s="22" t="str">
        <f t="shared" ref="J1864" si="721">P1862</f>
        <v>✔High Density (HD) Price</v>
      </c>
      <c r="K1864" s="22" t="str">
        <f t="shared" ref="K1864" si="722">Q1862</f>
        <v>✔Saturation Price (75%Total)</v>
      </c>
    </row>
    <row r="1865" spans="3:21" ht="15" x14ac:dyDescent="0.3">
      <c r="C1865" s="1"/>
      <c r="D1865" s="7" t="str">
        <f t="shared" si="718"/>
        <v>✔Saturation Price (90%Res)</v>
      </c>
      <c r="E1865" s="7" t="str">
        <f t="shared" si="716"/>
        <v>✔eLOT Sequencing</v>
      </c>
      <c r="F1865" s="7" t="str">
        <f t="shared" si="717"/>
        <v>✔Walk Sequencing</v>
      </c>
      <c r="H1865" s="22" t="s">
        <v>75</v>
      </c>
      <c r="I1865" s="22" t="str">
        <f>R1862</f>
        <v>✔Saturation Price (90%Res)</v>
      </c>
      <c r="J1865" s="22" t="str">
        <f t="shared" ref="J1865" si="723">S1862</f>
        <v>✔eLOT Sequencing</v>
      </c>
      <c r="K1865" s="22" t="str">
        <f t="shared" ref="K1865" si="724">T1862</f>
        <v>✔Walk Sequencing</v>
      </c>
    </row>
    <row r="1866" spans="3:21" ht="15" x14ac:dyDescent="0.3">
      <c r="C1866" s="1"/>
      <c r="D1866" s="7" t="str">
        <f t="shared" si="718"/>
        <v>✔High Density Plus (HDP) Price</v>
      </c>
      <c r="E1866" s="7"/>
      <c r="F1866" s="7"/>
      <c r="H1866" s="22" t="s">
        <v>39</v>
      </c>
      <c r="I1866" s="22" t="str">
        <f>U1862</f>
        <v>✔High Density Plus (HDP) Price</v>
      </c>
      <c r="J1866" s="22">
        <f t="shared" ref="J1866" si="725">V1862</f>
        <v>0</v>
      </c>
      <c r="K1866" s="22">
        <f t="shared" ref="K1866" si="726">W1862</f>
        <v>0</v>
      </c>
    </row>
    <row r="1867" spans="3:21" ht="15" x14ac:dyDescent="0.3">
      <c r="C1867" s="1"/>
      <c r="D1867" s="7"/>
      <c r="E1867" s="7"/>
      <c r="F1867" s="7"/>
      <c r="H1867" s="22" t="s">
        <v>76</v>
      </c>
    </row>
    <row r="1868" spans="3:21" ht="15.6" x14ac:dyDescent="0.3">
      <c r="C1868" s="1"/>
      <c r="D1868" s="13" t="s">
        <v>77</v>
      </c>
      <c r="E1868" s="7"/>
      <c r="F1868" s="7"/>
      <c r="H1868" s="22" t="s">
        <v>26</v>
      </c>
      <c r="I1868" s="22" t="s">
        <v>77</v>
      </c>
    </row>
    <row r="1869" spans="3:21" ht="15" x14ac:dyDescent="0.3">
      <c r="C1869" s="1"/>
      <c r="D1869" s="7" t="str">
        <f>I1869</f>
        <v>✔Optional 5-Digit Pallets</v>
      </c>
      <c r="E1869" s="7" t="str">
        <f t="shared" ref="E1869:E1870" si="727">J1869</f>
        <v>✔Optional 3-digit Pallets</v>
      </c>
      <c r="F1869" s="7" t="str">
        <f t="shared" ref="F1869:F1870" si="728">K1869</f>
        <v>✔Non-Barcoded Pallet Placards</v>
      </c>
      <c r="H1869" s="22" t="s">
        <v>78</v>
      </c>
      <c r="I1869" s="23" t="s">
        <v>79</v>
      </c>
      <c r="J1869" s="23" t="s">
        <v>80</v>
      </c>
      <c r="K1869" s="23" t="s">
        <v>81</v>
      </c>
      <c r="L1869" s="23" t="s">
        <v>82</v>
      </c>
      <c r="M1869" s="23" t="s">
        <v>83</v>
      </c>
      <c r="N1869" s="23" t="s">
        <v>85</v>
      </c>
      <c r="O1869" s="23" t="s">
        <v>86</v>
      </c>
    </row>
    <row r="1870" spans="3:21" ht="15" x14ac:dyDescent="0.3">
      <c r="C1870" s="1"/>
      <c r="D1870" s="7" t="str">
        <f>I1870</f>
        <v>✔SCF Bundle Reallocation</v>
      </c>
      <c r="E1870" s="7" t="str">
        <f t="shared" si="727"/>
        <v>✔ASF/NDC Bundle Reallocation</v>
      </c>
      <c r="F1870" s="7" t="str">
        <f t="shared" si="728"/>
        <v>✔Intelligent Mail Container Placard</v>
      </c>
      <c r="H1870" s="22" t="s">
        <v>87</v>
      </c>
      <c r="I1870" s="22" t="str">
        <f>L1869</f>
        <v>✔SCF Bundle Reallocation</v>
      </c>
      <c r="J1870" s="22" t="str">
        <f t="shared" ref="J1870" si="729">M1869</f>
        <v>✔ASF/NDC Bundle Reallocation</v>
      </c>
      <c r="K1870" s="22" t="str">
        <f t="shared" ref="K1870" si="730">N1869</f>
        <v>✔Intelligent Mail Container Placard</v>
      </c>
    </row>
    <row r="1871" spans="3:21" ht="15" x14ac:dyDescent="0.3">
      <c r="C1871" s="1"/>
      <c r="D1871" s="7" t="str">
        <f>I1871</f>
        <v>✔CR5S/CR5 - No Minimum Volume</v>
      </c>
      <c r="E1871" s="7"/>
      <c r="F1871" s="7"/>
      <c r="H1871" s="22" t="s">
        <v>88</v>
      </c>
      <c r="I1871" s="22" t="str">
        <f>O1869</f>
        <v>✔CR5S/CR5 - No Minimum Volume</v>
      </c>
      <c r="J1871" s="22">
        <f t="shared" ref="J1871" si="731">P1869</f>
        <v>0</v>
      </c>
      <c r="K1871" s="22">
        <f t="shared" ref="K1871" si="732">Q1869</f>
        <v>0</v>
      </c>
    </row>
    <row r="1872" spans="3:21" ht="15" x14ac:dyDescent="0.3">
      <c r="C1872" s="1"/>
      <c r="D1872" s="7"/>
      <c r="E1872" s="7"/>
      <c r="F1872" s="7"/>
      <c r="H1872" s="22" t="s">
        <v>89</v>
      </c>
    </row>
    <row r="1873" spans="3:19" ht="15.6" x14ac:dyDescent="0.3">
      <c r="C1873" s="1"/>
      <c r="D1873" s="13" t="s">
        <v>90</v>
      </c>
      <c r="E1873" s="7"/>
      <c r="F1873" s="7"/>
      <c r="H1873" s="22" t="s">
        <v>342</v>
      </c>
      <c r="I1873" s="22" t="s">
        <v>90</v>
      </c>
    </row>
    <row r="1874" spans="3:19" ht="15" x14ac:dyDescent="0.3">
      <c r="C1874" s="1"/>
      <c r="D1874" s="7" t="str">
        <f>I1874</f>
        <v>✔PER - Flat Tray Preparation</v>
      </c>
      <c r="E1874" s="7" t="str">
        <f t="shared" ref="E1874:E1877" si="733">J1874</f>
        <v>✔Outside County Container Report</v>
      </c>
      <c r="F1874" s="7" t="str">
        <f t="shared" ref="F1874:F1876" si="734">K1874</f>
        <v>✔PER - 6pc Letter Tray Minimum</v>
      </c>
      <c r="H1874" s="22" t="s">
        <v>150</v>
      </c>
      <c r="I1874" s="23" t="s">
        <v>92</v>
      </c>
      <c r="J1874" s="23" t="s">
        <v>93</v>
      </c>
      <c r="K1874" s="23" t="s">
        <v>94</v>
      </c>
      <c r="L1874" s="23" t="s">
        <v>95</v>
      </c>
      <c r="M1874" s="23" t="s">
        <v>96</v>
      </c>
      <c r="N1874" s="23" t="s">
        <v>97</v>
      </c>
      <c r="O1874" s="23" t="s">
        <v>98</v>
      </c>
      <c r="P1874" s="23" t="s">
        <v>195</v>
      </c>
      <c r="Q1874" s="23" t="s">
        <v>99</v>
      </c>
      <c r="R1874" s="23" t="s">
        <v>100</v>
      </c>
      <c r="S1874" s="23" t="s">
        <v>101</v>
      </c>
    </row>
    <row r="1875" spans="3:19" ht="15" x14ac:dyDescent="0.3">
      <c r="C1875" s="1"/>
      <c r="D1875" s="7" t="str">
        <f t="shared" ref="D1875:D1877" si="735">I1875</f>
        <v>✔PER - FIRM Bundles</v>
      </c>
      <c r="E1875" s="7" t="str">
        <f t="shared" si="733"/>
        <v>✔PER - In County Prices</v>
      </c>
      <c r="F1875" s="7" t="str">
        <f t="shared" si="734"/>
        <v>✔PER - Zone Summary Report</v>
      </c>
      <c r="H1875" s="22" t="s">
        <v>102</v>
      </c>
      <c r="I1875" s="22" t="str">
        <f>L1874</f>
        <v>✔PER - FIRM Bundles</v>
      </c>
      <c r="J1875" s="22" t="str">
        <f t="shared" ref="J1875" si="736">M1874</f>
        <v>✔PER - In County Prices</v>
      </c>
      <c r="K1875" s="22" t="str">
        <f t="shared" ref="K1875" si="737">N1874</f>
        <v>✔PER - Zone Summary Report</v>
      </c>
    </row>
    <row r="1876" spans="3:19" ht="15" x14ac:dyDescent="0.3">
      <c r="C1876" s="1"/>
      <c r="D1876" s="7" t="str">
        <f t="shared" si="735"/>
        <v>✔PER - Ride Along Pieces</v>
      </c>
      <c r="E1876" s="7" t="str">
        <f t="shared" si="733"/>
        <v>✔PER - Additional Mailing Offices</v>
      </c>
      <c r="F1876" s="7" t="str">
        <f t="shared" si="734"/>
        <v>✔Outside County Bundle Report</v>
      </c>
      <c r="H1876" s="22" t="s">
        <v>138</v>
      </c>
      <c r="I1876" s="22" t="str">
        <f>O1874</f>
        <v>✔PER - Ride Along Pieces</v>
      </c>
      <c r="J1876" s="22" t="str">
        <f t="shared" ref="J1876" si="738">P1874</f>
        <v>✔PER - Additional Mailing Offices</v>
      </c>
      <c r="K1876" s="22" t="str">
        <f t="shared" ref="K1876" si="739">Q1874</f>
        <v>✔Outside County Bundle Report</v>
      </c>
    </row>
    <row r="1877" spans="3:19" ht="15" x14ac:dyDescent="0.3">
      <c r="C1877" s="1"/>
      <c r="D1877" s="7" t="str">
        <f t="shared" si="735"/>
        <v>✔Limited Circulation Discount</v>
      </c>
      <c r="E1877" s="7" t="str">
        <f t="shared" si="733"/>
        <v>✔24-pc Trays/Sacks</v>
      </c>
      <c r="F1877" s="7"/>
      <c r="H1877" s="22" t="s">
        <v>37</v>
      </c>
      <c r="I1877" s="22" t="str">
        <f>R1874</f>
        <v>✔Limited Circulation Discount</v>
      </c>
      <c r="J1877" s="22" t="str">
        <f>S1874</f>
        <v>✔24-pc Trays/Sacks</v>
      </c>
      <c r="K1877" s="22">
        <f>T1874</f>
        <v>0</v>
      </c>
    </row>
    <row r="1878" spans="3:19" ht="15" x14ac:dyDescent="0.3">
      <c r="C1878" s="1"/>
      <c r="D1878" s="7"/>
      <c r="E1878" s="7"/>
      <c r="F1878" s="7"/>
      <c r="H1878" s="22" t="s">
        <v>103</v>
      </c>
    </row>
    <row r="1879" spans="3:19" ht="15.6" x14ac:dyDescent="0.3">
      <c r="C1879" s="1"/>
      <c r="D1879" s="13" t="s">
        <v>104</v>
      </c>
      <c r="E1879" s="7"/>
      <c r="F1879" s="7"/>
      <c r="H1879" s="22" t="s">
        <v>105</v>
      </c>
      <c r="I1879" s="22" t="s">
        <v>104</v>
      </c>
    </row>
    <row r="1880" spans="3:19" ht="15" x14ac:dyDescent="0.3">
      <c r="C1880" s="1"/>
      <c r="D1880" s="7" t="str">
        <f>I1880</f>
        <v>✔5-digit Scheme Bundles (L007)</v>
      </c>
      <c r="E1880" s="7" t="str">
        <f t="shared" ref="E1880" si="740">J1880</f>
        <v>✔3-digit Scheme Bundles (L008)</v>
      </c>
      <c r="F1880" s="7" t="str">
        <f t="shared" ref="F1880" si="741">K1880</f>
        <v>✔5-digit Scheme Sacks</v>
      </c>
      <c r="H1880" s="22" t="s">
        <v>106</v>
      </c>
      <c r="I1880" s="23" t="s">
        <v>107</v>
      </c>
      <c r="J1880" s="23" t="s">
        <v>108</v>
      </c>
      <c r="K1880" s="23" t="s">
        <v>109</v>
      </c>
    </row>
    <row r="1881" spans="3:19" ht="15" x14ac:dyDescent="0.3">
      <c r="C1881" s="1"/>
      <c r="D1881" s="7"/>
      <c r="E1881" s="7"/>
      <c r="F1881" s="7"/>
      <c r="H1881" s="22" t="s">
        <v>40</v>
      </c>
    </row>
    <row r="1882" spans="3:19" ht="15.6" x14ac:dyDescent="0.3">
      <c r="C1882" s="1"/>
      <c r="D1882" s="13" t="s">
        <v>110</v>
      </c>
      <c r="E1882" s="7"/>
      <c r="F1882" s="7"/>
      <c r="H1882" s="22" t="s">
        <v>42</v>
      </c>
      <c r="I1882" s="22" t="s">
        <v>110</v>
      </c>
    </row>
    <row r="1883" spans="3:19" ht="15" x14ac:dyDescent="0.3">
      <c r="C1883" s="1"/>
      <c r="D1883" s="7" t="str">
        <f>I1883</f>
        <v>✔No Overflow Trays</v>
      </c>
      <c r="E1883" s="7" t="str">
        <f t="shared" ref="E1883:E1884" si="742">J1883</f>
        <v>✔Reduced Overflow</v>
      </c>
      <c r="F1883" s="7" t="str">
        <f t="shared" ref="F1883" si="743">K1883</f>
        <v>✔5-digit\Scheme Trays</v>
      </c>
      <c r="H1883" s="22"/>
      <c r="I1883" s="23" t="s">
        <v>112</v>
      </c>
      <c r="J1883" s="23" t="s">
        <v>113</v>
      </c>
      <c r="K1883" s="23" t="s">
        <v>114</v>
      </c>
      <c r="L1883" s="23" t="s">
        <v>115</v>
      </c>
      <c r="M1883" s="23" t="s">
        <v>116</v>
      </c>
    </row>
    <row r="1884" spans="3:19" ht="15" x14ac:dyDescent="0.3">
      <c r="C1884" s="1"/>
      <c r="D1884" s="7" t="str">
        <f>I1884</f>
        <v>✔3-digit\Scheme Trays</v>
      </c>
      <c r="E1884" s="7" t="str">
        <f t="shared" si="742"/>
        <v>✔AADC Trays</v>
      </c>
      <c r="F1884" s="7"/>
      <c r="H1884" s="22" t="s">
        <v>111</v>
      </c>
      <c r="I1884" s="22" t="str">
        <f>L1883</f>
        <v>✔3-digit\Scheme Trays</v>
      </c>
      <c r="J1884" s="22" t="str">
        <f t="shared" ref="J1884" si="744">M1883</f>
        <v>✔AADC Trays</v>
      </c>
      <c r="K1884" s="22">
        <f t="shared" ref="K1884" si="745">N1883</f>
        <v>0</v>
      </c>
    </row>
    <row r="1885" spans="3:19" ht="15" x14ac:dyDescent="0.3">
      <c r="C1885" s="16"/>
      <c r="D1885" s="7"/>
      <c r="E1885" s="7"/>
      <c r="F1885" s="7"/>
      <c r="H1885" s="22" t="s">
        <v>316</v>
      </c>
    </row>
    <row r="1886" spans="3:19" ht="15.6" x14ac:dyDescent="0.3">
      <c r="C1886" s="1"/>
      <c r="D1886" s="13" t="s">
        <v>119</v>
      </c>
      <c r="E1886" s="7"/>
      <c r="F1886" s="7"/>
      <c r="H1886" s="22" t="s">
        <v>317</v>
      </c>
      <c r="I1886" s="22" t="s">
        <v>119</v>
      </c>
    </row>
    <row r="1887" spans="3:19" ht="15" x14ac:dyDescent="0.3">
      <c r="C1887" s="1"/>
      <c r="D1887" s="7" t="str">
        <f>I1887</f>
        <v>✔PS Form 3541</v>
      </c>
      <c r="E1887" s="7" t="str">
        <f t="shared" ref="E1887:E1889" si="746">J1887</f>
        <v>✔PS Form 3600-FCM</v>
      </c>
      <c r="F1887" s="7" t="str">
        <f t="shared" ref="F1887:F1888" si="747">K1887</f>
        <v>✔PS Form 3600-PM</v>
      </c>
      <c r="H1887" s="22" t="s">
        <v>188</v>
      </c>
      <c r="I1887" s="23" t="s">
        <v>121</v>
      </c>
      <c r="J1887" s="23" t="s">
        <v>123</v>
      </c>
      <c r="K1887" s="23" t="s">
        <v>124</v>
      </c>
      <c r="L1887" s="23" t="s">
        <v>125</v>
      </c>
      <c r="M1887" s="23" t="s">
        <v>127</v>
      </c>
      <c r="N1887" s="23" t="s">
        <v>130</v>
      </c>
      <c r="O1887" s="23" t="s">
        <v>131</v>
      </c>
      <c r="P1887" s="23" t="s">
        <v>132</v>
      </c>
    </row>
    <row r="1888" spans="3:19" ht="15" x14ac:dyDescent="0.3">
      <c r="C1888" s="1"/>
      <c r="D1888" s="7" t="str">
        <f t="shared" ref="D1888:D1889" si="748">I1888</f>
        <v>✔PS Form 3602-C</v>
      </c>
      <c r="E1888" s="7" t="str">
        <f t="shared" si="746"/>
        <v>✔PS Form 3602-N</v>
      </c>
      <c r="F1888" s="7" t="str">
        <f t="shared" si="747"/>
        <v>✔PS Form 3605-R</v>
      </c>
      <c r="H1888" s="22" t="s">
        <v>120</v>
      </c>
      <c r="I1888" s="22" t="str">
        <f>L1887</f>
        <v>✔PS Form 3602-C</v>
      </c>
      <c r="J1888" s="22" t="str">
        <f t="shared" ref="J1888" si="749">M1887</f>
        <v>✔PS Form 3602-N</v>
      </c>
      <c r="K1888" s="22" t="str">
        <f t="shared" ref="K1888" si="750">N1887</f>
        <v>✔PS Form 3605-R</v>
      </c>
    </row>
    <row r="1889" spans="3:11" ht="15" x14ac:dyDescent="0.3">
      <c r="C1889" s="1"/>
      <c r="D1889" s="7" t="str">
        <f t="shared" si="748"/>
        <v>✔PS Form 8125</v>
      </c>
      <c r="E1889" s="7" t="str">
        <f t="shared" si="746"/>
        <v>✔PS Form 3602-R</v>
      </c>
      <c r="F1889" s="7"/>
      <c r="H1889" s="36">
        <v>43585</v>
      </c>
      <c r="I1889" s="22" t="str">
        <f>O1887</f>
        <v>✔PS Form 8125</v>
      </c>
      <c r="J1889" s="22" t="str">
        <f t="shared" ref="J1889" si="751">P1887</f>
        <v>✔PS Form 3602-R</v>
      </c>
      <c r="K1889" s="22">
        <f t="shared" ref="K1889" si="752">Q1887</f>
        <v>0</v>
      </c>
    </row>
    <row r="1890" spans="3:11" ht="15" x14ac:dyDescent="0.3">
      <c r="C1890" s="1"/>
      <c r="D1890" s="7"/>
      <c r="E1890" s="7"/>
      <c r="F1890" s="7"/>
      <c r="H1890" s="22"/>
      <c r="I1890" s="22">
        <f>R1887</f>
        <v>0</v>
      </c>
      <c r="J1890" s="22">
        <f>S1887</f>
        <v>0</v>
      </c>
      <c r="K1890" s="22">
        <f>T1887</f>
        <v>0</v>
      </c>
    </row>
    <row r="1891" spans="3:11" ht="15" x14ac:dyDescent="0.3">
      <c r="C1891" s="32"/>
      <c r="D1891" s="27"/>
      <c r="E1891" s="27"/>
      <c r="F1891" s="27"/>
      <c r="H1891" s="22"/>
    </row>
    <row r="1892" spans="3:11" ht="15.6" x14ac:dyDescent="0.3">
      <c r="C1892" s="1"/>
      <c r="D1892" s="13" t="s">
        <v>111</v>
      </c>
      <c r="E1892" s="17" t="s">
        <v>133</v>
      </c>
      <c r="F1892" s="6" t="str">
        <f>H1887</f>
        <v>Over $5,001</v>
      </c>
      <c r="H1892" s="22"/>
    </row>
    <row r="1893" spans="3:11" ht="14.4" x14ac:dyDescent="0.3">
      <c r="C1893" s="1"/>
      <c r="D1893" s="71" t="str">
        <f>CONCATENATE(,H1885,H1886)</f>
        <v>Mid-Range: SOLARIS  /  PC: ** 64-BIT WINDOWS, 64-BIT WINDOWS, LINUX REDHAT, LINUX SUSE</v>
      </c>
      <c r="E1893" s="71"/>
      <c r="F1893" s="71"/>
      <c r="H1893" s="22"/>
    </row>
    <row r="1894" spans="3:11" ht="14.4" x14ac:dyDescent="0.3">
      <c r="C1894" s="1"/>
      <c r="D1894" s="71"/>
      <c r="E1894" s="71"/>
      <c r="F1894" s="71"/>
      <c r="H1894" s="22"/>
    </row>
    <row r="1895" spans="3:11" ht="15.6" x14ac:dyDescent="0.3">
      <c r="C1895" s="1"/>
      <c r="D1895" s="7" t="s">
        <v>120</v>
      </c>
      <c r="E1895" s="17" t="s">
        <v>134</v>
      </c>
      <c r="F1895" s="18">
        <f>$I$2</f>
        <v>45678</v>
      </c>
      <c r="H1895" s="22"/>
    </row>
    <row r="1896" spans="3:11" ht="15" x14ac:dyDescent="0.3">
      <c r="C1896" s="1"/>
      <c r="D1896" s="7"/>
      <c r="E1896" s="19"/>
      <c r="F1896" s="20"/>
      <c r="G1896">
        <f>3388-3313+1</f>
        <v>76</v>
      </c>
      <c r="H1896" s="22"/>
    </row>
    <row r="1897" spans="3:11" ht="14.4" x14ac:dyDescent="0.3">
      <c r="C1897" s="1"/>
      <c r="D1897" s="1"/>
      <c r="E1897" s="1"/>
      <c r="F1897" s="1"/>
      <c r="H1897" s="22"/>
    </row>
    <row r="1898" spans="3:11" ht="16.8" x14ac:dyDescent="0.3">
      <c r="C1898" s="72" t="s">
        <v>3</v>
      </c>
      <c r="D1898" s="72"/>
      <c r="E1898" s="72"/>
      <c r="F1898" s="72"/>
      <c r="H1898" s="22"/>
    </row>
    <row r="1899" spans="3:11" ht="16.8" x14ac:dyDescent="0.3">
      <c r="C1899" s="73" t="s">
        <v>4</v>
      </c>
      <c r="D1899" s="73"/>
      <c r="E1899" s="73"/>
      <c r="F1899" s="73"/>
      <c r="H1899" s="22"/>
    </row>
    <row r="1900" spans="3:11" ht="14.4" x14ac:dyDescent="0.3">
      <c r="C1900" s="1"/>
      <c r="D1900" s="9"/>
      <c r="E1900" s="9"/>
      <c r="F1900" s="9"/>
      <c r="H1900" s="22"/>
    </row>
    <row r="1901" spans="3:11" ht="15.6" x14ac:dyDescent="0.3">
      <c r="C1901" s="69" t="str">
        <f t="shared" ref="C1901:C1909" si="753">+J1901</f>
        <v>Company Name:   BCC SOFTWARE, LLC</v>
      </c>
      <c r="D1901" s="69"/>
      <c r="E1901" s="69"/>
      <c r="F1901" s="69"/>
      <c r="G1901" s="46"/>
      <c r="H1901" s="22" t="s">
        <v>5</v>
      </c>
      <c r="I1901" s="22" t="s">
        <v>193</v>
      </c>
      <c r="J1901" s="22" t="str">
        <f t="shared" ref="J1901:J1909" si="754">CONCATENATE(H1901,I1901)</f>
        <v>Company Name:   BCC SOFTWARE, LLC</v>
      </c>
    </row>
    <row r="1902" spans="3:11" ht="15.6" x14ac:dyDescent="0.3">
      <c r="C1902" s="69" t="str">
        <f t="shared" si="753"/>
        <v>Product Name:   BCC ARCHITECT</v>
      </c>
      <c r="D1902" s="69"/>
      <c r="E1902" s="69"/>
      <c r="F1902" s="69"/>
      <c r="G1902" s="46"/>
      <c r="H1902" s="22" t="s">
        <v>7</v>
      </c>
      <c r="I1902" s="51" t="s">
        <v>384</v>
      </c>
      <c r="J1902" s="22" t="str">
        <f t="shared" si="754"/>
        <v>Product Name:   BCC ARCHITECT</v>
      </c>
    </row>
    <row r="1903" spans="3:11" ht="15.6" x14ac:dyDescent="0.3">
      <c r="C1903" s="69" t="str">
        <f t="shared" si="753"/>
        <v>Product Version:   3.01</v>
      </c>
      <c r="D1903" s="69"/>
      <c r="E1903" s="69"/>
      <c r="F1903" s="69"/>
      <c r="G1903" s="46"/>
      <c r="H1903" s="22" t="s">
        <v>9</v>
      </c>
      <c r="I1903" s="45">
        <v>3.01</v>
      </c>
      <c r="J1903" s="22" t="str">
        <f t="shared" si="754"/>
        <v>Product Version:   3.01</v>
      </c>
    </row>
    <row r="1904" spans="3:11" ht="15" x14ac:dyDescent="0.3">
      <c r="C1904" s="70" t="str">
        <f>+J1904</f>
        <v xml:space="preserve">Sales Contact:   Adam Koester </v>
      </c>
      <c r="D1904" s="70"/>
      <c r="E1904" s="70"/>
      <c r="F1904" s="70"/>
      <c r="G1904" s="46"/>
      <c r="H1904" s="22" t="s">
        <v>10</v>
      </c>
      <c r="I1904" s="62" t="s">
        <v>408</v>
      </c>
      <c r="J1904" s="22" t="str">
        <f>CONCATENATE(H1904,I1904)</f>
        <v xml:space="preserve">Sales Contact:   Adam Koester </v>
      </c>
    </row>
    <row r="1905" spans="3:10" ht="15" x14ac:dyDescent="0.3">
      <c r="C1905" s="70" t="str">
        <f>+J1905</f>
        <v>Address:   1890 S Winton Rd Suite 180</v>
      </c>
      <c r="D1905" s="70"/>
      <c r="E1905" s="70"/>
      <c r="F1905" s="70"/>
      <c r="G1905" s="46"/>
      <c r="H1905" s="22" t="s">
        <v>12</v>
      </c>
      <c r="I1905" s="62" t="s">
        <v>409</v>
      </c>
      <c r="J1905" s="22" t="str">
        <f>CONCATENATE(H1905,I1905)</f>
        <v>Address:   1890 S Winton Rd Suite 180</v>
      </c>
    </row>
    <row r="1906" spans="3:10" ht="15" x14ac:dyDescent="0.3">
      <c r="C1906" s="70" t="str">
        <f>+J1906</f>
        <v>City State Zip:   Rochester, NY 14618-4009</v>
      </c>
      <c r="D1906" s="70"/>
      <c r="E1906" s="70"/>
      <c r="F1906" s="70"/>
      <c r="G1906" s="46"/>
      <c r="H1906" s="22" t="s">
        <v>14</v>
      </c>
      <c r="I1906" s="63" t="s">
        <v>411</v>
      </c>
      <c r="J1906" s="22" t="str">
        <f>CONCATENATE(H1906,I1906)</f>
        <v>City State Zip:   Rochester, NY 14618-4009</v>
      </c>
    </row>
    <row r="1907" spans="3:10" ht="15" x14ac:dyDescent="0.3">
      <c r="C1907" s="70" t="s">
        <v>414</v>
      </c>
      <c r="D1907" s="70"/>
      <c r="E1907" s="70"/>
      <c r="F1907" s="70"/>
      <c r="G1907" s="46"/>
      <c r="H1907" s="22" t="s">
        <v>15</v>
      </c>
      <c r="I1907" s="63" t="s">
        <v>413</v>
      </c>
      <c r="J1907" s="22" t="e" cm="1">
        <f t="array" ref="J1907">CONCATENATE(H1988H1988,I1907)</f>
        <v>#NAME?</v>
      </c>
    </row>
    <row r="1908" spans="3:10" ht="15" x14ac:dyDescent="0.3">
      <c r="C1908" s="70" t="str">
        <f>+J1908</f>
        <v>Email:    akoester@bccsoftware.com</v>
      </c>
      <c r="D1908" s="70"/>
      <c r="E1908" s="70"/>
      <c r="F1908" s="70"/>
      <c r="G1908" s="46"/>
      <c r="H1908" s="22" t="s">
        <v>19</v>
      </c>
      <c r="I1908" s="63" t="s">
        <v>415</v>
      </c>
      <c r="J1908" s="22" t="str">
        <f>CONCATENATE(H1908,I1908)</f>
        <v>Email:    akoester@bccsoftware.com</v>
      </c>
    </row>
    <row r="1909" spans="3:10" ht="15" x14ac:dyDescent="0.3">
      <c r="C1909" s="70" t="str">
        <f t="shared" si="753"/>
        <v>Web:   https://bccsoftware.com</v>
      </c>
      <c r="D1909" s="70"/>
      <c r="E1909" s="70"/>
      <c r="F1909" s="70"/>
      <c r="G1909" s="46"/>
      <c r="H1909" s="22" t="s">
        <v>21</v>
      </c>
      <c r="I1909" s="22" t="s">
        <v>372</v>
      </c>
      <c r="J1909" s="22" t="str">
        <f t="shared" si="754"/>
        <v>Web:   https://bccsoftware.com</v>
      </c>
    </row>
    <row r="1910" spans="3:10" ht="14.4" x14ac:dyDescent="0.3">
      <c r="C1910" s="1"/>
      <c r="D1910" s="9"/>
      <c r="E1910" s="9"/>
      <c r="F1910" s="9"/>
      <c r="H1910" s="22"/>
    </row>
    <row r="1911" spans="3:10" ht="16.8" x14ac:dyDescent="0.3">
      <c r="C1911" s="68" t="s">
        <v>23</v>
      </c>
      <c r="D1911" s="68"/>
      <c r="E1911" s="68"/>
      <c r="F1911" s="68"/>
      <c r="H1911" s="22"/>
    </row>
    <row r="1912" spans="3:10" ht="15.6" x14ac:dyDescent="0.3">
      <c r="C1912" s="1"/>
      <c r="D1912" s="28" t="str">
        <f>H1912</f>
        <v>Standard Mail</v>
      </c>
      <c r="E1912" s="28" t="str">
        <f>H1929</f>
        <v>First-Class</v>
      </c>
      <c r="F1912" s="13" t="str">
        <f>H1942</f>
        <v>Periodical</v>
      </c>
      <c r="H1912" s="22" t="s">
        <v>24</v>
      </c>
    </row>
    <row r="1913" spans="3:10" ht="15" x14ac:dyDescent="0.3">
      <c r="C1913" s="1"/>
      <c r="D1913" s="7" t="str">
        <f>H1913</f>
        <v>✔Automation Flats</v>
      </c>
      <c r="E1913" s="7" t="str">
        <f>+H1930</f>
        <v>✔Automation Flat Trays on Pallets</v>
      </c>
      <c r="F1913" s="7" t="str">
        <f>H1943</f>
        <v>✔Automation Letters</v>
      </c>
      <c r="H1913" s="22" t="s">
        <v>25</v>
      </c>
    </row>
    <row r="1914" spans="3:10" ht="15" x14ac:dyDescent="0.3">
      <c r="C1914" s="1"/>
      <c r="D1914" s="7" t="str">
        <f t="shared" ref="D1914:D1928" si="755">H1914</f>
        <v>✔Automation Letters</v>
      </c>
      <c r="E1914" s="7" t="str">
        <f t="shared" ref="E1914:E1924" si="756">+H1931</f>
        <v>✔Automation Flats - Bundle Based Option</v>
      </c>
      <c r="F1914" s="7" t="str">
        <f t="shared" ref="F1914:F1925" si="757">H1944</f>
        <v>✔Barcoded Machinable Flats</v>
      </c>
      <c r="H1914" s="22" t="s">
        <v>26</v>
      </c>
    </row>
    <row r="1915" spans="3:10" ht="15" x14ac:dyDescent="0.3">
      <c r="C1915" s="1"/>
      <c r="D1915" s="7" t="str">
        <f t="shared" si="755"/>
        <v>✔Co-Sacked Flats</v>
      </c>
      <c r="E1915" s="7" t="str">
        <f t="shared" si="756"/>
        <v>✔Automation Flats - Tray Based Option</v>
      </c>
      <c r="F1915" s="7" t="str">
        <f t="shared" si="757"/>
        <v>✔Carrier Route Flats</v>
      </c>
      <c r="H1915" s="22" t="s">
        <v>341</v>
      </c>
    </row>
    <row r="1916" spans="3:10" ht="15" x14ac:dyDescent="0.3">
      <c r="C1916" s="1"/>
      <c r="D1916" s="7" t="str">
        <f t="shared" si="755"/>
        <v>✔ECR Flats</v>
      </c>
      <c r="E1916" s="7" t="str">
        <f t="shared" si="756"/>
        <v>✔Automation Letters</v>
      </c>
      <c r="F1916" s="7" t="str">
        <f t="shared" si="757"/>
        <v>✔Carrier Route Letters</v>
      </c>
      <c r="H1916" s="22" t="s">
        <v>27</v>
      </c>
    </row>
    <row r="1917" spans="3:10" ht="15" x14ac:dyDescent="0.3">
      <c r="C1917" s="1"/>
      <c r="D1917" s="7" t="str">
        <f t="shared" si="755"/>
        <v>✔ECR Letters &lt;= 3.0 Ounces</v>
      </c>
      <c r="E1917" s="7" t="str">
        <f t="shared" si="756"/>
        <v>✔Automation Letters - Trays on Pallets</v>
      </c>
      <c r="F1917" s="7" t="str">
        <f t="shared" si="757"/>
        <v>✔Machinable Flat Bundles on Pallets</v>
      </c>
      <c r="H1917" s="22" t="s">
        <v>28</v>
      </c>
    </row>
    <row r="1918" spans="3:10" ht="15" x14ac:dyDescent="0.3">
      <c r="C1918" s="1"/>
      <c r="D1918" s="7" t="str">
        <f t="shared" si="755"/>
        <v>✔ECR Letters &gt; 3.0 Ounces</v>
      </c>
      <c r="E1918" s="7" t="str">
        <f t="shared" si="756"/>
        <v>✔Co-Trayed Flats</v>
      </c>
      <c r="F1918" s="7" t="str">
        <f t="shared" si="757"/>
        <v>✔Machinable Flats Co-Sacked Preparation</v>
      </c>
      <c r="H1918" s="22" t="s">
        <v>29</v>
      </c>
    </row>
    <row r="1919" spans="3:10" ht="15" x14ac:dyDescent="0.3">
      <c r="C1919" s="1"/>
      <c r="D1919" s="7" t="str">
        <f t="shared" si="755"/>
        <v>✔Flat Bundles on Pallets</v>
      </c>
      <c r="E1919" s="7" t="str">
        <f t="shared" si="756"/>
        <v>✔Machinable Letter Trays on Pallets</v>
      </c>
      <c r="F1919" s="7" t="str">
        <f t="shared" si="757"/>
        <v>Merged Bundles on Pallets</v>
      </c>
      <c r="H1919" s="22" t="s">
        <v>30</v>
      </c>
    </row>
    <row r="1920" spans="3:10" ht="15" x14ac:dyDescent="0.3">
      <c r="C1920" s="1"/>
      <c r="D1920" s="7" t="str">
        <f t="shared" si="755"/>
        <v>✔Irregular Parcels</v>
      </c>
      <c r="E1920" s="7" t="str">
        <f t="shared" si="756"/>
        <v>✔Machinable Letters</v>
      </c>
      <c r="F1920" s="7" t="str">
        <f t="shared" si="757"/>
        <v>Merged Flats in Sacks</v>
      </c>
      <c r="H1920" s="22" t="s">
        <v>31</v>
      </c>
    </row>
    <row r="1921" spans="3:18" ht="15" x14ac:dyDescent="0.3">
      <c r="C1921" s="1"/>
      <c r="D1921" s="7" t="str">
        <f t="shared" si="755"/>
        <v>✔Machinable Letters</v>
      </c>
      <c r="E1921" s="7" t="str">
        <f t="shared" si="756"/>
        <v>✔Non-Automation Flat Trays on Pallets</v>
      </c>
      <c r="F1921" s="7" t="str">
        <f t="shared" si="757"/>
        <v>Merged Pallets-5% Threshold</v>
      </c>
      <c r="H1921" s="22" t="s">
        <v>32</v>
      </c>
    </row>
    <row r="1922" spans="3:18" ht="15" x14ac:dyDescent="0.3">
      <c r="C1922" s="1"/>
      <c r="D1922" s="7" t="str">
        <f t="shared" si="755"/>
        <v>✔Machinable Parcels</v>
      </c>
      <c r="E1922" s="7" t="str">
        <f t="shared" si="756"/>
        <v>✔Non-Automation Flats</v>
      </c>
      <c r="F1922" s="7" t="str">
        <f t="shared" si="757"/>
        <v>✔Merged Pallets-5% Threshold &amp; City State</v>
      </c>
      <c r="H1922" s="22" t="s">
        <v>33</v>
      </c>
    </row>
    <row r="1923" spans="3:18" ht="15" x14ac:dyDescent="0.3">
      <c r="C1923" s="1"/>
      <c r="D1923" s="7" t="str">
        <f t="shared" si="755"/>
        <v>Merged Flat Bundles in Sacks</v>
      </c>
      <c r="E1923" s="7" t="str">
        <f t="shared" si="756"/>
        <v>✔Non-Machinable Letter Trays on Pallets</v>
      </c>
      <c r="F1923" s="7" t="str">
        <f t="shared" si="757"/>
        <v>✔Non-Automation Letters</v>
      </c>
      <c r="H1923" s="22" t="s">
        <v>172</v>
      </c>
    </row>
    <row r="1924" spans="3:18" ht="15" x14ac:dyDescent="0.3">
      <c r="C1924" s="1"/>
      <c r="D1924" s="7" t="str">
        <f t="shared" si="755"/>
        <v>Merged Flat Bundles on Pallets</v>
      </c>
      <c r="E1924" s="7" t="str">
        <f t="shared" si="756"/>
        <v>✔Nonmachinable Letters</v>
      </c>
      <c r="F1924" s="7" t="str">
        <f t="shared" si="757"/>
        <v>✔Non-Barcoded Machinable Flats</v>
      </c>
      <c r="H1924" s="22" t="s">
        <v>137</v>
      </c>
    </row>
    <row r="1925" spans="3:18" ht="15" x14ac:dyDescent="0.3">
      <c r="C1925" s="1"/>
      <c r="D1925" s="7" t="str">
        <f t="shared" si="755"/>
        <v>Merged Pallets-5% Threshold</v>
      </c>
      <c r="E1925" s="7"/>
      <c r="F1925" s="7" t="str">
        <f t="shared" si="757"/>
        <v>✔Non-Machinable Flat Bundles on Pallets</v>
      </c>
      <c r="H1925" s="22" t="s">
        <v>138</v>
      </c>
    </row>
    <row r="1926" spans="3:18" ht="15" x14ac:dyDescent="0.3">
      <c r="C1926" s="1"/>
      <c r="D1926" s="7" t="str">
        <f t="shared" si="755"/>
        <v>✔Merged Pallets-5% Threshold &amp; City State</v>
      </c>
      <c r="E1926" s="7"/>
      <c r="F1926" s="7"/>
      <c r="H1926" s="22" t="s">
        <v>37</v>
      </c>
    </row>
    <row r="1927" spans="3:18" ht="15" x14ac:dyDescent="0.3">
      <c r="C1927" s="1"/>
      <c r="D1927" s="7" t="str">
        <f t="shared" si="755"/>
        <v>✔Non-Automation Flats</v>
      </c>
      <c r="E1927" s="7"/>
      <c r="F1927" s="7"/>
      <c r="H1927" s="22" t="s">
        <v>38</v>
      </c>
    </row>
    <row r="1928" spans="3:18" ht="15" x14ac:dyDescent="0.3">
      <c r="C1928" s="1"/>
      <c r="D1928" s="7" t="str">
        <f t="shared" si="755"/>
        <v>✔Nonmachinable Letters</v>
      </c>
      <c r="E1928" s="29"/>
      <c r="F1928" s="7"/>
      <c r="H1928" s="22" t="s">
        <v>39</v>
      </c>
    </row>
    <row r="1929" spans="3:18" ht="16.8" x14ac:dyDescent="0.3">
      <c r="C1929" s="68" t="s">
        <v>40</v>
      </c>
      <c r="D1929" s="68"/>
      <c r="E1929" s="68"/>
      <c r="F1929" s="68"/>
      <c r="H1929" s="23" t="s">
        <v>41</v>
      </c>
    </row>
    <row r="1930" spans="3:18" ht="15.6" x14ac:dyDescent="0.3">
      <c r="C1930" s="1"/>
      <c r="D1930" s="28" t="s">
        <v>42</v>
      </c>
      <c r="E1930" s="30"/>
      <c r="F1930" s="7"/>
      <c r="H1930" s="22" t="s">
        <v>43</v>
      </c>
      <c r="I1930" s="22" t="s">
        <v>42</v>
      </c>
    </row>
    <row r="1931" spans="3:18" ht="15" x14ac:dyDescent="0.3">
      <c r="C1931" s="1"/>
      <c r="D1931" s="7" t="str">
        <f>I1931</f>
        <v>✔Additional User Documentation (Any)</v>
      </c>
      <c r="E1931" s="7" t="str">
        <f t="shared" ref="E1931:E1933" si="758">J1931</f>
        <v>✔Optional Endorsement Lines (OELs)</v>
      </c>
      <c r="F1931" s="7" t="str">
        <f t="shared" ref="F1931:F1933" si="759">K1931</f>
        <v>✔Job Setup/Parameter Report</v>
      </c>
      <c r="H1931" s="22" t="s">
        <v>44</v>
      </c>
      <c r="I1931" s="23" t="s">
        <v>45</v>
      </c>
      <c r="J1931" s="23" t="s">
        <v>47</v>
      </c>
      <c r="K1931" s="23" t="s">
        <v>48</v>
      </c>
      <c r="L1931" s="23" t="s">
        <v>49</v>
      </c>
      <c r="M1931" s="23" t="s">
        <v>50</v>
      </c>
      <c r="N1931" s="23" t="s">
        <v>51</v>
      </c>
      <c r="O1931" s="23" t="s">
        <v>52</v>
      </c>
      <c r="P1931" s="23" t="s">
        <v>53</v>
      </c>
      <c r="Q1931" s="23" t="s">
        <v>54</v>
      </c>
      <c r="R1931" s="23" t="s">
        <v>55</v>
      </c>
    </row>
    <row r="1932" spans="3:18" ht="15" x14ac:dyDescent="0.3">
      <c r="C1932" s="1"/>
      <c r="D1932" s="7" t="str">
        <f t="shared" ref="D1932:D1934" si="760">I1932</f>
        <v>✔USPS Qualification Report</v>
      </c>
      <c r="E1932" s="7" t="str">
        <f t="shared" si="758"/>
        <v>✔ZAP Approval</v>
      </c>
      <c r="F1932" s="7" t="str">
        <f t="shared" si="759"/>
        <v>✔Origin 3-digit Trays/Sacks</v>
      </c>
      <c r="H1932" s="22" t="s">
        <v>56</v>
      </c>
      <c r="I1932" s="22" t="str">
        <f>L1931</f>
        <v>✔USPS Qualification Report</v>
      </c>
      <c r="J1932" s="22" t="str">
        <f t="shared" ref="J1932" si="761">M1931</f>
        <v>✔ZAP Approval</v>
      </c>
      <c r="K1932" s="22" t="str">
        <f t="shared" ref="K1932" si="762">N1931</f>
        <v>✔Origin 3-digit Trays/Sacks</v>
      </c>
    </row>
    <row r="1933" spans="3:18" ht="15" x14ac:dyDescent="0.3">
      <c r="C1933" s="1"/>
      <c r="D1933" s="7" t="str">
        <f t="shared" si="760"/>
        <v>✔Origin SCF Sacks</v>
      </c>
      <c r="E1933" s="7" t="str">
        <f t="shared" si="758"/>
        <v>✔IM Barcoded Tray Labels</v>
      </c>
      <c r="F1933" s="7" t="str">
        <f t="shared" si="759"/>
        <v>✔Origin AADC Trays</v>
      </c>
      <c r="H1933" s="22" t="s">
        <v>26</v>
      </c>
      <c r="I1933" s="22" t="str">
        <f>O1931</f>
        <v>✔Origin SCF Sacks</v>
      </c>
      <c r="J1933" s="22" t="str">
        <f t="shared" ref="J1933" si="763">P1931</f>
        <v>✔IM Barcoded Tray Labels</v>
      </c>
      <c r="K1933" s="22" t="str">
        <f t="shared" ref="K1933" si="764">Q1931</f>
        <v>✔Origin AADC Trays</v>
      </c>
    </row>
    <row r="1934" spans="3:18" ht="15" x14ac:dyDescent="0.3">
      <c r="C1934" s="1"/>
      <c r="D1934" s="7" t="str">
        <f t="shared" si="760"/>
        <v>✔FSS Preparation</v>
      </c>
      <c r="E1934" s="7"/>
      <c r="F1934" s="7"/>
      <c r="H1934" s="22" t="s">
        <v>57</v>
      </c>
      <c r="I1934" s="22" t="str">
        <f>R1931</f>
        <v>✔FSS Preparation</v>
      </c>
      <c r="J1934" s="22">
        <f t="shared" ref="J1934" si="765">S1931</f>
        <v>0</v>
      </c>
      <c r="K1934" s="22">
        <f t="shared" ref="K1934" si="766">T1931</f>
        <v>0</v>
      </c>
    </row>
    <row r="1935" spans="3:18" ht="14.4" x14ac:dyDescent="0.3">
      <c r="C1935" s="1"/>
      <c r="D1935" s="9"/>
      <c r="E1935" s="9"/>
      <c r="F1935" s="9"/>
      <c r="H1935" s="22" t="s">
        <v>344</v>
      </c>
    </row>
    <row r="1936" spans="3:18" ht="15.6" x14ac:dyDescent="0.3">
      <c r="C1936" s="1"/>
      <c r="D1936" s="13" t="s">
        <v>58</v>
      </c>
      <c r="E1936" s="7"/>
      <c r="F1936" s="7"/>
      <c r="H1936" s="22" t="s">
        <v>59</v>
      </c>
      <c r="I1936" s="22" t="s">
        <v>58</v>
      </c>
    </row>
    <row r="1937" spans="3:20" ht="15" x14ac:dyDescent="0.3">
      <c r="C1937" s="1"/>
      <c r="D1937" s="7" t="str">
        <f>+I1937</f>
        <v>✔CRD Trays</v>
      </c>
      <c r="E1937" s="7" t="str">
        <f t="shared" ref="E1937:E1940" si="767">+J1937</f>
        <v>✔CR5 Trays</v>
      </c>
      <c r="F1937" s="7" t="str">
        <f t="shared" ref="F1937:F1940" si="768">+K1937</f>
        <v>✔CR3 Trays</v>
      </c>
      <c r="H1937" s="22" t="s">
        <v>32</v>
      </c>
      <c r="I1937" s="23" t="s">
        <v>60</v>
      </c>
      <c r="J1937" s="23" t="s">
        <v>61</v>
      </c>
      <c r="K1937" s="23" t="s">
        <v>62</v>
      </c>
      <c r="L1937" s="23" t="s">
        <v>63</v>
      </c>
      <c r="M1937" s="23" t="s">
        <v>64</v>
      </c>
      <c r="N1937" s="23" t="s">
        <v>65</v>
      </c>
      <c r="O1937" s="23" t="s">
        <v>66</v>
      </c>
      <c r="P1937" s="23" t="s">
        <v>67</v>
      </c>
      <c r="Q1937" s="23" t="s">
        <v>68</v>
      </c>
      <c r="R1937" s="23" t="s">
        <v>70</v>
      </c>
      <c r="S1937" s="23" t="s">
        <v>71</v>
      </c>
      <c r="T1937" s="23" t="s">
        <v>73</v>
      </c>
    </row>
    <row r="1938" spans="3:20" ht="15" x14ac:dyDescent="0.3">
      <c r="C1938" s="1"/>
      <c r="D1938" s="7" t="str">
        <f t="shared" ref="D1938:D1940" si="769">+I1938</f>
        <v>✔CRD Sacks</v>
      </c>
      <c r="E1938" s="7" t="str">
        <f t="shared" si="767"/>
        <v>✔CR5S Sacks</v>
      </c>
      <c r="F1938" s="7" t="str">
        <f t="shared" si="768"/>
        <v>✔CR5 Sacks</v>
      </c>
      <c r="H1938" s="22" t="s">
        <v>74</v>
      </c>
      <c r="I1938" s="22" t="str">
        <f>L1937</f>
        <v>✔CRD Sacks</v>
      </c>
      <c r="J1938" s="22" t="str">
        <f t="shared" ref="J1938" si="770">M1937</f>
        <v>✔CR5S Sacks</v>
      </c>
      <c r="K1938" s="22" t="str">
        <f t="shared" ref="K1938" si="771">N1937</f>
        <v>✔CR5 Sacks</v>
      </c>
    </row>
    <row r="1939" spans="3:20" ht="15" x14ac:dyDescent="0.3">
      <c r="C1939" s="1"/>
      <c r="D1939" s="7" t="str">
        <f t="shared" si="769"/>
        <v>✔CR3 Sacks</v>
      </c>
      <c r="E1939" s="7" t="str">
        <f t="shared" si="767"/>
        <v>✔High Density (HD) Price</v>
      </c>
      <c r="F1939" s="7" t="str">
        <f t="shared" si="768"/>
        <v>✔Saturation Price (75%Total)</v>
      </c>
      <c r="H1939" s="22" t="s">
        <v>38</v>
      </c>
      <c r="I1939" s="22" t="str">
        <f>O1937</f>
        <v>✔CR3 Sacks</v>
      </c>
      <c r="J1939" s="22" t="str">
        <f t="shared" ref="J1939" si="772">P1937</f>
        <v>✔High Density (HD) Price</v>
      </c>
      <c r="K1939" s="22" t="str">
        <f t="shared" ref="K1939" si="773">Q1937</f>
        <v>✔Saturation Price (75%Total)</v>
      </c>
    </row>
    <row r="1940" spans="3:20" ht="15" x14ac:dyDescent="0.3">
      <c r="C1940" s="1"/>
      <c r="D1940" s="7" t="str">
        <f t="shared" si="769"/>
        <v>✔eLOT Sequencing</v>
      </c>
      <c r="E1940" s="7" t="str">
        <f t="shared" si="767"/>
        <v>✔Walk Sequencing</v>
      </c>
      <c r="F1940" s="7" t="str">
        <f t="shared" si="768"/>
        <v>✔High Density Plus (HDP) Price</v>
      </c>
      <c r="H1940" s="22" t="s">
        <v>75</v>
      </c>
      <c r="I1940" s="22" t="str">
        <f>R1937</f>
        <v>✔eLOT Sequencing</v>
      </c>
      <c r="J1940" s="22" t="str">
        <f t="shared" ref="J1940" si="774">S1937</f>
        <v>✔Walk Sequencing</v>
      </c>
      <c r="K1940" s="22" t="str">
        <f t="shared" ref="K1940" si="775">T1937</f>
        <v>✔High Density Plus (HDP) Price</v>
      </c>
    </row>
    <row r="1941" spans="3:20" ht="15" x14ac:dyDescent="0.3">
      <c r="C1941" s="1"/>
      <c r="D1941" s="7"/>
      <c r="E1941" s="7"/>
      <c r="F1941" s="7"/>
      <c r="H1941" s="22" t="s">
        <v>39</v>
      </c>
      <c r="I1941" s="22">
        <f>U1937</f>
        <v>0</v>
      </c>
      <c r="J1941" s="22">
        <f t="shared" ref="J1941" si="776">V1937</f>
        <v>0</v>
      </c>
      <c r="K1941" s="22">
        <f t="shared" ref="K1941" si="777">W1937</f>
        <v>0</v>
      </c>
    </row>
    <row r="1942" spans="3:20" ht="15" x14ac:dyDescent="0.3">
      <c r="C1942" s="1"/>
      <c r="D1942" s="7"/>
      <c r="E1942" s="7"/>
      <c r="F1942" s="7"/>
      <c r="H1942" s="22" t="s">
        <v>76</v>
      </c>
    </row>
    <row r="1943" spans="3:20" ht="15.6" x14ac:dyDescent="0.3">
      <c r="C1943" s="1"/>
      <c r="D1943" s="13" t="s">
        <v>77</v>
      </c>
      <c r="E1943" s="7"/>
      <c r="F1943" s="7"/>
      <c r="H1943" s="22" t="s">
        <v>26</v>
      </c>
      <c r="I1943" s="22" t="s">
        <v>77</v>
      </c>
    </row>
    <row r="1944" spans="3:20" ht="15" x14ac:dyDescent="0.3">
      <c r="C1944" s="1"/>
      <c r="D1944" s="7" t="str">
        <f>I1944</f>
        <v>✔Optional 5-Digit Pallets</v>
      </c>
      <c r="E1944" s="7" t="str">
        <f t="shared" ref="E1944" si="778">J1944</f>
        <v>✔Optional 3-digit Pallets</v>
      </c>
      <c r="F1944" s="7" t="str">
        <f t="shared" ref="F1944" si="779">K1944</f>
        <v>✔Non-Barcoded Pallet Placards</v>
      </c>
      <c r="H1944" s="22" t="s">
        <v>78</v>
      </c>
      <c r="I1944" s="23" t="s">
        <v>79</v>
      </c>
      <c r="J1944" s="23" t="s">
        <v>80</v>
      </c>
      <c r="K1944" s="23" t="s">
        <v>81</v>
      </c>
      <c r="L1944" s="23" t="s">
        <v>85</v>
      </c>
    </row>
    <row r="1945" spans="3:20" ht="15" x14ac:dyDescent="0.3">
      <c r="C1945" s="1"/>
      <c r="D1945" s="7" t="str">
        <f>I1945</f>
        <v>✔Intelligent Mail Container Placard</v>
      </c>
      <c r="E1945" s="7"/>
      <c r="F1945" s="7"/>
      <c r="H1945" s="22" t="s">
        <v>87</v>
      </c>
      <c r="I1945" s="22" t="str">
        <f>L1944</f>
        <v>✔Intelligent Mail Container Placard</v>
      </c>
      <c r="J1945" s="22">
        <f t="shared" ref="J1945" si="780">M1944</f>
        <v>0</v>
      </c>
      <c r="K1945" s="22">
        <f t="shared" ref="K1945" si="781">N1944</f>
        <v>0</v>
      </c>
    </row>
    <row r="1946" spans="3:20" ht="15" x14ac:dyDescent="0.3">
      <c r="C1946" s="1"/>
      <c r="D1946" s="7"/>
      <c r="E1946" s="7"/>
      <c r="F1946" s="7"/>
      <c r="H1946" s="22" t="s">
        <v>88</v>
      </c>
      <c r="I1946" s="22">
        <f>O1944</f>
        <v>0</v>
      </c>
      <c r="J1946" s="22">
        <f t="shared" ref="J1946" si="782">P1944</f>
        <v>0</v>
      </c>
      <c r="K1946" s="22">
        <f t="shared" ref="K1946" si="783">Q1944</f>
        <v>0</v>
      </c>
    </row>
    <row r="1947" spans="3:20" ht="15" x14ac:dyDescent="0.3">
      <c r="C1947" s="1"/>
      <c r="D1947" s="7"/>
      <c r="E1947" s="7"/>
      <c r="F1947" s="7"/>
      <c r="H1947" s="22" t="s">
        <v>89</v>
      </c>
    </row>
    <row r="1948" spans="3:20" ht="15.6" x14ac:dyDescent="0.3">
      <c r="C1948" s="1"/>
      <c r="D1948" s="13" t="s">
        <v>90</v>
      </c>
      <c r="E1948" s="7"/>
      <c r="F1948" s="7"/>
      <c r="H1948" s="22" t="s">
        <v>342</v>
      </c>
      <c r="I1948" s="22" t="s">
        <v>90</v>
      </c>
    </row>
    <row r="1949" spans="3:20" ht="15" x14ac:dyDescent="0.3">
      <c r="C1949" s="1"/>
      <c r="D1949" s="7" t="str">
        <f>I1949</f>
        <v>✔PER - Flat Tray Preparation</v>
      </c>
      <c r="E1949" s="7" t="str">
        <f t="shared" ref="E1949:E1951" si="784">J1949</f>
        <v>✔Outside County Container Report</v>
      </c>
      <c r="F1949" s="7" t="str">
        <f t="shared" ref="F1949:F1951" si="785">K1949</f>
        <v>✔PER - FIRM Bundles</v>
      </c>
      <c r="H1949" s="22" t="s">
        <v>150</v>
      </c>
      <c r="I1949" s="23" t="s">
        <v>92</v>
      </c>
      <c r="J1949" s="23" t="s">
        <v>93</v>
      </c>
      <c r="K1949" s="23" t="s">
        <v>95</v>
      </c>
      <c r="L1949" s="23" t="s">
        <v>96</v>
      </c>
      <c r="M1949" s="23" t="s">
        <v>97</v>
      </c>
      <c r="N1949" s="23" t="s">
        <v>98</v>
      </c>
      <c r="O1949" s="23" t="s">
        <v>99</v>
      </c>
      <c r="P1949" s="23" t="s">
        <v>100</v>
      </c>
      <c r="Q1949" s="23" t="s">
        <v>101</v>
      </c>
    </row>
    <row r="1950" spans="3:20" ht="15" x14ac:dyDescent="0.3">
      <c r="C1950" s="1"/>
      <c r="D1950" s="7" t="str">
        <f t="shared" ref="D1950:D1951" si="786">I1950</f>
        <v>✔PER - In County Prices</v>
      </c>
      <c r="E1950" s="7" t="str">
        <f t="shared" si="784"/>
        <v>✔PER - Zone Summary Report</v>
      </c>
      <c r="F1950" s="7" t="str">
        <f t="shared" si="785"/>
        <v>✔PER - Ride Along Pieces</v>
      </c>
      <c r="H1950" s="22" t="s">
        <v>151</v>
      </c>
      <c r="I1950" s="22" t="str">
        <f>L1949</f>
        <v>✔PER - In County Prices</v>
      </c>
      <c r="J1950" s="22" t="str">
        <f t="shared" ref="J1950" si="787">M1949</f>
        <v>✔PER - Zone Summary Report</v>
      </c>
      <c r="K1950" s="22" t="str">
        <f t="shared" ref="K1950" si="788">N1949</f>
        <v>✔PER - Ride Along Pieces</v>
      </c>
    </row>
    <row r="1951" spans="3:20" ht="15" x14ac:dyDescent="0.3">
      <c r="C1951" s="1"/>
      <c r="D1951" s="7" t="str">
        <f t="shared" si="786"/>
        <v>✔Outside County Bundle Report</v>
      </c>
      <c r="E1951" s="7" t="str">
        <f t="shared" si="784"/>
        <v>✔Limited Circulation Discount</v>
      </c>
      <c r="F1951" s="7" t="str">
        <f t="shared" si="785"/>
        <v>✔24-pc Trays/Sacks</v>
      </c>
      <c r="H1951" s="22" t="s">
        <v>138</v>
      </c>
      <c r="I1951" s="22" t="str">
        <f>O1949</f>
        <v>✔Outside County Bundle Report</v>
      </c>
      <c r="J1951" s="22" t="str">
        <f t="shared" ref="J1951" si="789">P1949</f>
        <v>✔Limited Circulation Discount</v>
      </c>
      <c r="K1951" s="22" t="str">
        <f t="shared" ref="K1951" si="790">Q1949</f>
        <v>✔24-pc Trays/Sacks</v>
      </c>
    </row>
    <row r="1952" spans="3:20" ht="15" x14ac:dyDescent="0.3">
      <c r="C1952" s="1"/>
      <c r="D1952" s="7"/>
      <c r="E1952" s="7"/>
      <c r="F1952" s="7"/>
      <c r="H1952" s="22" t="s">
        <v>37</v>
      </c>
      <c r="I1952" s="22">
        <f>R1949</f>
        <v>0</v>
      </c>
      <c r="J1952" s="22">
        <f>S1949</f>
        <v>0</v>
      </c>
      <c r="K1952" s="22">
        <f>T1949</f>
        <v>0</v>
      </c>
    </row>
    <row r="1953" spans="3:18" ht="15" x14ac:dyDescent="0.3">
      <c r="C1953" s="1"/>
      <c r="D1953" s="7"/>
      <c r="E1953" s="7"/>
      <c r="F1953" s="7"/>
      <c r="H1953" s="22" t="s">
        <v>103</v>
      </c>
    </row>
    <row r="1954" spans="3:18" ht="15.6" x14ac:dyDescent="0.3">
      <c r="C1954" s="1"/>
      <c r="D1954" s="13" t="s">
        <v>104</v>
      </c>
      <c r="E1954" s="7"/>
      <c r="F1954" s="7"/>
      <c r="H1954" s="22" t="s">
        <v>105</v>
      </c>
      <c r="I1954" s="22" t="s">
        <v>104</v>
      </c>
    </row>
    <row r="1955" spans="3:18" ht="15" x14ac:dyDescent="0.3">
      <c r="C1955" s="1"/>
      <c r="D1955" s="7" t="str">
        <f>I1955</f>
        <v>✔5-digit Scheme Bundles (L007)</v>
      </c>
      <c r="E1955" s="7" t="str">
        <f t="shared" ref="E1955" si="791">J1955</f>
        <v>✔3-digit Scheme Bundles (L008)</v>
      </c>
      <c r="F1955" s="7" t="str">
        <f t="shared" ref="F1955" si="792">K1955</f>
        <v>✔5-digit Scheme Sacks</v>
      </c>
      <c r="H1955" s="22" t="s">
        <v>106</v>
      </c>
      <c r="I1955" s="23" t="s">
        <v>107</v>
      </c>
      <c r="J1955" s="23" t="s">
        <v>108</v>
      </c>
      <c r="K1955" s="23" t="s">
        <v>109</v>
      </c>
    </row>
    <row r="1956" spans="3:18" ht="15" x14ac:dyDescent="0.3">
      <c r="C1956" s="1"/>
      <c r="D1956" s="7"/>
      <c r="E1956" s="7"/>
      <c r="F1956" s="7"/>
      <c r="H1956" s="22" t="s">
        <v>40</v>
      </c>
    </row>
    <row r="1957" spans="3:18" ht="15.6" x14ac:dyDescent="0.3">
      <c r="C1957" s="1"/>
      <c r="D1957" s="13" t="s">
        <v>110</v>
      </c>
      <c r="E1957" s="7"/>
      <c r="F1957" s="7"/>
      <c r="H1957" s="22"/>
      <c r="I1957" s="22" t="s">
        <v>110</v>
      </c>
    </row>
    <row r="1958" spans="3:18" ht="15" x14ac:dyDescent="0.3">
      <c r="C1958" s="1"/>
      <c r="D1958" s="7" t="str">
        <f>I1958</f>
        <v>✔Reduced Overflow</v>
      </c>
      <c r="E1958" s="7" t="str">
        <f t="shared" ref="E1958" si="793">J1958</f>
        <v>✔5-digit\Scheme Trays</v>
      </c>
      <c r="F1958" s="7" t="str">
        <f t="shared" ref="F1958" si="794">K1958</f>
        <v>✔3-digit\Scheme Trays</v>
      </c>
      <c r="H1958" s="22" t="s">
        <v>111</v>
      </c>
      <c r="I1958" s="23" t="s">
        <v>113</v>
      </c>
      <c r="J1958" s="23" t="s">
        <v>114</v>
      </c>
      <c r="K1958" s="23" t="s">
        <v>115</v>
      </c>
      <c r="L1958" s="23" t="s">
        <v>116</v>
      </c>
    </row>
    <row r="1959" spans="3:18" ht="15" x14ac:dyDescent="0.3">
      <c r="C1959" s="1"/>
      <c r="D1959" s="7" t="str">
        <f>I1959</f>
        <v>✔AADC Trays</v>
      </c>
      <c r="E1959" s="7"/>
      <c r="F1959" s="7"/>
      <c r="H1959" s="22" t="s">
        <v>156</v>
      </c>
      <c r="I1959" s="22" t="str">
        <f>L1958</f>
        <v>✔AADC Trays</v>
      </c>
      <c r="J1959" s="22">
        <f t="shared" ref="J1959" si="795">M1958</f>
        <v>0</v>
      </c>
      <c r="K1959" s="22">
        <f t="shared" ref="K1959" si="796">N1958</f>
        <v>0</v>
      </c>
    </row>
    <row r="1960" spans="3:18" ht="15" x14ac:dyDescent="0.3">
      <c r="C1960" s="16"/>
      <c r="D1960" s="7"/>
      <c r="E1960" s="7"/>
      <c r="F1960" s="7"/>
      <c r="H1960" s="22" t="s">
        <v>188</v>
      </c>
    </row>
    <row r="1961" spans="3:18" ht="15.6" x14ac:dyDescent="0.3">
      <c r="C1961" s="1"/>
      <c r="D1961" s="13" t="s">
        <v>119</v>
      </c>
      <c r="E1961" s="7"/>
      <c r="F1961" s="7"/>
      <c r="H1961" s="22" t="s">
        <v>120</v>
      </c>
      <c r="I1961" s="22" t="s">
        <v>119</v>
      </c>
    </row>
    <row r="1962" spans="3:18" ht="15" x14ac:dyDescent="0.3">
      <c r="C1962" s="1"/>
      <c r="D1962" s="7" t="str">
        <f>I1962</f>
        <v>✔PS Form 3541</v>
      </c>
      <c r="E1962" s="7" t="str">
        <f t="shared" ref="E1962:E1964" si="797">J1962</f>
        <v>✔PS Form 3600-EZ</v>
      </c>
      <c r="F1962" s="7" t="str">
        <f t="shared" ref="F1962:F1964" si="798">K1962</f>
        <v>✔PS Form 3600-FCM</v>
      </c>
      <c r="H1962" s="36">
        <v>43585</v>
      </c>
      <c r="I1962" s="23" t="s">
        <v>121</v>
      </c>
      <c r="J1962" s="23" t="s">
        <v>122</v>
      </c>
      <c r="K1962" s="23" t="s">
        <v>123</v>
      </c>
      <c r="L1962" s="23" t="s">
        <v>125</v>
      </c>
      <c r="M1962" s="23" t="s">
        <v>126</v>
      </c>
      <c r="N1962" s="23" t="s">
        <v>127</v>
      </c>
      <c r="O1962" s="23" t="s">
        <v>128</v>
      </c>
      <c r="P1962" s="23" t="s">
        <v>130</v>
      </c>
      <c r="Q1962" s="23" t="s">
        <v>131</v>
      </c>
      <c r="R1962" s="23" t="s">
        <v>132</v>
      </c>
    </row>
    <row r="1963" spans="3:18" ht="15" x14ac:dyDescent="0.3">
      <c r="C1963" s="1"/>
      <c r="D1963" s="7" t="str">
        <f t="shared" ref="D1963:D1965" si="799">I1963</f>
        <v>✔PS Form 3602-C</v>
      </c>
      <c r="E1963" s="7" t="str">
        <f t="shared" si="797"/>
        <v>✔PS Form 3602-EZ</v>
      </c>
      <c r="F1963" s="7" t="str">
        <f t="shared" si="798"/>
        <v>✔PS Form 3602-N</v>
      </c>
      <c r="H1963" s="22"/>
      <c r="I1963" s="22" t="str">
        <f>L1962</f>
        <v>✔PS Form 3602-C</v>
      </c>
      <c r="J1963" s="22" t="str">
        <f t="shared" ref="J1963" si="800">M1962</f>
        <v>✔PS Form 3602-EZ</v>
      </c>
      <c r="K1963" s="22" t="str">
        <f t="shared" ref="K1963" si="801">N1962</f>
        <v>✔PS Form 3602-N</v>
      </c>
    </row>
    <row r="1964" spans="3:18" ht="15" x14ac:dyDescent="0.3">
      <c r="C1964" s="1"/>
      <c r="D1964" s="7" t="str">
        <f t="shared" si="799"/>
        <v>✔PS Form 3602-NZ</v>
      </c>
      <c r="E1964" s="7" t="str">
        <f t="shared" si="797"/>
        <v>✔PS Form 3605-R</v>
      </c>
      <c r="F1964" s="7" t="str">
        <f t="shared" si="798"/>
        <v>✔PS Form 8125</v>
      </c>
      <c r="H1964" s="22"/>
      <c r="I1964" s="22" t="str">
        <f>O1962</f>
        <v>✔PS Form 3602-NZ</v>
      </c>
      <c r="J1964" s="22" t="str">
        <f t="shared" ref="J1964" si="802">P1962</f>
        <v>✔PS Form 3605-R</v>
      </c>
      <c r="K1964" s="22" t="str">
        <f t="shared" ref="K1964" si="803">Q1962</f>
        <v>✔PS Form 8125</v>
      </c>
    </row>
    <row r="1965" spans="3:18" ht="15" x14ac:dyDescent="0.3">
      <c r="C1965" s="1"/>
      <c r="D1965" s="7" t="str">
        <f t="shared" si="799"/>
        <v>✔PS Form 3602-R</v>
      </c>
      <c r="E1965" s="7"/>
      <c r="F1965" s="7"/>
      <c r="H1965" s="22"/>
      <c r="I1965" s="22" t="str">
        <f>R1962</f>
        <v>✔PS Form 3602-R</v>
      </c>
      <c r="J1965" s="22">
        <f>S1962</f>
        <v>0</v>
      </c>
      <c r="K1965" s="22">
        <f>T1962</f>
        <v>0</v>
      </c>
    </row>
    <row r="1966" spans="3:18" ht="15" x14ac:dyDescent="0.3">
      <c r="C1966" s="32"/>
      <c r="D1966" s="27"/>
      <c r="E1966" s="27"/>
      <c r="F1966" s="27"/>
      <c r="H1966" s="22"/>
    </row>
    <row r="1967" spans="3:18" ht="15.6" x14ac:dyDescent="0.3">
      <c r="C1967" s="1"/>
      <c r="D1967" s="13" t="s">
        <v>111</v>
      </c>
      <c r="E1967" s="17" t="s">
        <v>133</v>
      </c>
      <c r="F1967" s="6" t="str">
        <f>H1960</f>
        <v>Over $5,001</v>
      </c>
      <c r="H1967" s="22"/>
    </row>
    <row r="1968" spans="3:18" ht="14.4" x14ac:dyDescent="0.3">
      <c r="C1968" s="1"/>
      <c r="D1968" s="71" t="str">
        <f>H1959</f>
        <v>PC: WINDOWS</v>
      </c>
      <c r="E1968" s="71"/>
      <c r="F1968" s="71"/>
      <c r="H1968" s="22"/>
    </row>
    <row r="1969" spans="3:10" ht="14.4" x14ac:dyDescent="0.3">
      <c r="C1969" s="1"/>
      <c r="D1969" s="71"/>
      <c r="E1969" s="71"/>
      <c r="F1969" s="71"/>
      <c r="H1969" s="22"/>
    </row>
    <row r="1970" spans="3:10" ht="15.6" x14ac:dyDescent="0.3">
      <c r="C1970" s="1"/>
      <c r="D1970" s="7" t="s">
        <v>120</v>
      </c>
      <c r="E1970" s="17" t="s">
        <v>134</v>
      </c>
      <c r="F1970" s="18">
        <f>$I$2</f>
        <v>45678</v>
      </c>
      <c r="H1970" s="22"/>
    </row>
    <row r="1971" spans="3:10" ht="15" x14ac:dyDescent="0.3">
      <c r="C1971" s="1"/>
      <c r="D1971" s="7"/>
      <c r="E1971" s="19"/>
      <c r="F1971" s="20"/>
      <c r="G1971">
        <f>3465-3390+1</f>
        <v>76</v>
      </c>
      <c r="H1971" s="22"/>
    </row>
    <row r="1972" spans="3:10" ht="14.4" x14ac:dyDescent="0.3">
      <c r="C1972" s="1"/>
      <c r="D1972" s="1"/>
      <c r="E1972" s="1"/>
      <c r="F1972" s="1"/>
      <c r="H1972" s="22"/>
    </row>
    <row r="1973" spans="3:10" ht="16.8" x14ac:dyDescent="0.3">
      <c r="C1973" s="72" t="s">
        <v>3</v>
      </c>
      <c r="D1973" s="72"/>
      <c r="E1973" s="72"/>
      <c r="F1973" s="72"/>
      <c r="H1973" s="22"/>
    </row>
    <row r="1974" spans="3:10" ht="16.8" x14ac:dyDescent="0.3">
      <c r="C1974" s="73" t="s">
        <v>4</v>
      </c>
      <c r="D1974" s="73"/>
      <c r="E1974" s="73"/>
      <c r="F1974" s="73"/>
      <c r="H1974" s="22"/>
    </row>
    <row r="1975" spans="3:10" ht="14.4" x14ac:dyDescent="0.3">
      <c r="C1975" s="1"/>
      <c r="D1975" s="9"/>
      <c r="E1975" s="9"/>
      <c r="F1975" s="9"/>
      <c r="H1975" s="22"/>
    </row>
    <row r="1976" spans="3:10" ht="15.6" x14ac:dyDescent="0.3">
      <c r="C1976" s="69" t="str">
        <f t="shared" ref="C1976:C1985" si="804">+J1976</f>
        <v>Company Name:   FLAGSHIP SOFTWARE</v>
      </c>
      <c r="D1976" s="69"/>
      <c r="E1976" s="69"/>
      <c r="F1976" s="69"/>
      <c r="H1976" s="22" t="s">
        <v>5</v>
      </c>
      <c r="I1976" s="22" t="s">
        <v>208</v>
      </c>
      <c r="J1976" s="22" t="str">
        <f t="shared" ref="J1976:J1985" si="805">CONCATENATE(H1976,I1976)</f>
        <v>Company Name:   FLAGSHIP SOFTWARE</v>
      </c>
    </row>
    <row r="1977" spans="3:10" ht="15.6" x14ac:dyDescent="0.3">
      <c r="C1977" s="69" t="str">
        <f t="shared" si="804"/>
        <v>Product Name:   IADDRESS US SORT</v>
      </c>
      <c r="D1977" s="69"/>
      <c r="E1977" s="69"/>
      <c r="F1977" s="69"/>
      <c r="H1977" s="22" t="s">
        <v>7</v>
      </c>
      <c r="I1977" s="22" t="s">
        <v>209</v>
      </c>
      <c r="J1977" s="22" t="str">
        <f t="shared" si="805"/>
        <v>Product Name:   IADDRESS US SORT</v>
      </c>
    </row>
    <row r="1978" spans="3:10" ht="15.6" x14ac:dyDescent="0.3">
      <c r="C1978" s="69" t="str">
        <f t="shared" si="804"/>
        <v>Product Version:   4.0S</v>
      </c>
      <c r="D1978" s="69"/>
      <c r="E1978" s="69"/>
      <c r="F1978" s="69"/>
      <c r="H1978" s="22" t="s">
        <v>9</v>
      </c>
      <c r="I1978" s="22" t="s">
        <v>210</v>
      </c>
      <c r="J1978" s="22" t="str">
        <f t="shared" si="805"/>
        <v>Product Version:   4.0S</v>
      </c>
    </row>
    <row r="1979" spans="3:10" ht="15" x14ac:dyDescent="0.3">
      <c r="C1979" s="70" t="str">
        <f t="shared" si="804"/>
        <v>Sales Contact:   Kristi Kanitz</v>
      </c>
      <c r="D1979" s="70"/>
      <c r="E1979" s="70"/>
      <c r="F1979" s="70"/>
      <c r="H1979" s="22" t="s">
        <v>10</v>
      </c>
      <c r="I1979" s="22" t="s">
        <v>211</v>
      </c>
      <c r="J1979" s="22" t="str">
        <f t="shared" si="805"/>
        <v>Sales Contact:   Kristi Kanitz</v>
      </c>
    </row>
    <row r="1980" spans="3:10" ht="15" x14ac:dyDescent="0.3">
      <c r="C1980" s="70" t="str">
        <f t="shared" si="804"/>
        <v>Address:   100 Fern Valley Crescent</v>
      </c>
      <c r="D1980" s="70"/>
      <c r="E1980" s="70"/>
      <c r="F1980" s="70"/>
      <c r="H1980" s="22" t="s">
        <v>12</v>
      </c>
      <c r="I1980" s="22" t="s">
        <v>212</v>
      </c>
      <c r="J1980" s="22" t="str">
        <f t="shared" si="805"/>
        <v>Address:   100 Fern Valley Crescent</v>
      </c>
    </row>
    <row r="1981" spans="3:10" ht="15" x14ac:dyDescent="0.3">
      <c r="C1981" s="70" t="str">
        <f t="shared" si="804"/>
        <v>City State Zip:   Richmond Hill ON</v>
      </c>
      <c r="D1981" s="70"/>
      <c r="E1981" s="70"/>
      <c r="F1981" s="70"/>
      <c r="H1981" s="22" t="s">
        <v>14</v>
      </c>
      <c r="I1981" s="22" t="s">
        <v>353</v>
      </c>
      <c r="J1981" s="22" t="str">
        <f t="shared" si="805"/>
        <v>City State Zip:   Richmond Hill ON</v>
      </c>
    </row>
    <row r="1982" spans="3:10" ht="15" x14ac:dyDescent="0.3">
      <c r="C1982" s="70" t="str">
        <f t="shared" si="804"/>
        <v>Phone:   (905) 773-7739</v>
      </c>
      <c r="D1982" s="70"/>
      <c r="E1982" s="70"/>
      <c r="F1982" s="70"/>
      <c r="H1982" s="22" t="s">
        <v>15</v>
      </c>
      <c r="I1982" s="22" t="s">
        <v>213</v>
      </c>
      <c r="J1982" s="22" t="str">
        <f t="shared" si="805"/>
        <v>Phone:   (905) 773-7739</v>
      </c>
    </row>
    <row r="1983" spans="3:10" ht="15" x14ac:dyDescent="0.3">
      <c r="C1983" s="70" t="str">
        <f t="shared" si="804"/>
        <v>Fax:   (905) 773-7791</v>
      </c>
      <c r="D1983" s="70"/>
      <c r="E1983" s="70"/>
      <c r="F1983" s="70"/>
      <c r="H1983" s="22" t="s">
        <v>17</v>
      </c>
      <c r="I1983" s="22" t="s">
        <v>214</v>
      </c>
      <c r="J1983" s="22" t="str">
        <f t="shared" si="805"/>
        <v>Fax:   (905) 773-7791</v>
      </c>
    </row>
    <row r="1984" spans="3:10" ht="15" x14ac:dyDescent="0.3">
      <c r="C1984" s="70" t="str">
        <f t="shared" si="804"/>
        <v>Email:   sales@flagshipsoftware.com</v>
      </c>
      <c r="D1984" s="70"/>
      <c r="E1984" s="70"/>
      <c r="F1984" s="70"/>
      <c r="H1984" s="22" t="s">
        <v>19</v>
      </c>
      <c r="I1984" s="22" t="s">
        <v>215</v>
      </c>
      <c r="J1984" s="22" t="str">
        <f t="shared" si="805"/>
        <v>Email:   sales@flagshipsoftware.com</v>
      </c>
    </row>
    <row r="1985" spans="3:10" ht="15" x14ac:dyDescent="0.3">
      <c r="C1985" s="70" t="str">
        <f t="shared" si="804"/>
        <v>Web:   www.flagshipsoftware.com</v>
      </c>
      <c r="D1985" s="70"/>
      <c r="E1985" s="70"/>
      <c r="F1985" s="70"/>
      <c r="H1985" s="22" t="s">
        <v>21</v>
      </c>
      <c r="I1985" s="22" t="s">
        <v>216</v>
      </c>
      <c r="J1985" s="22" t="str">
        <f t="shared" si="805"/>
        <v>Web:   www.flagshipsoftware.com</v>
      </c>
    </row>
    <row r="1986" spans="3:10" ht="14.4" x14ac:dyDescent="0.3">
      <c r="C1986" s="31"/>
      <c r="D1986" s="9"/>
      <c r="E1986" s="9"/>
      <c r="F1986" s="9"/>
      <c r="H1986" s="22"/>
    </row>
    <row r="1987" spans="3:10" ht="16.8" x14ac:dyDescent="0.3">
      <c r="C1987" s="68" t="s">
        <v>23</v>
      </c>
      <c r="D1987" s="68"/>
      <c r="E1987" s="68"/>
      <c r="F1987" s="68"/>
      <c r="H1987" s="22"/>
    </row>
    <row r="1988" spans="3:10" ht="15.6" x14ac:dyDescent="0.3">
      <c r="C1988" s="1"/>
      <c r="D1988" s="28" t="str">
        <f>H1988</f>
        <v>Standard Mail</v>
      </c>
      <c r="E1988" s="28" t="str">
        <f>H2005</f>
        <v>First-Class</v>
      </c>
      <c r="F1988" s="13" t="str">
        <f>H2018</f>
        <v>Periodical</v>
      </c>
      <c r="H1988" s="22" t="s">
        <v>24</v>
      </c>
    </row>
    <row r="1989" spans="3:10" ht="15" x14ac:dyDescent="0.3">
      <c r="C1989" s="1"/>
      <c r="D1989" s="7" t="str">
        <f>H1989</f>
        <v>✔Automation Flats</v>
      </c>
      <c r="E1989" s="7" t="str">
        <f>+H2006</f>
        <v>✔Automation Flat Trays on Pallets</v>
      </c>
      <c r="F1989" s="7" t="str">
        <f>H2019</f>
        <v>✔Automation Letters</v>
      </c>
      <c r="H1989" s="22" t="s">
        <v>25</v>
      </c>
    </row>
    <row r="1990" spans="3:10" ht="15" x14ac:dyDescent="0.3">
      <c r="C1990" s="1"/>
      <c r="D1990" s="7" t="str">
        <f t="shared" ref="D1990:D2004" si="806">H1990</f>
        <v>✔Automation Letters</v>
      </c>
      <c r="E1990" s="7" t="str">
        <f t="shared" ref="E1990:E2000" si="807">+H2007</f>
        <v>✔Automation Flats - Bundle Based Option</v>
      </c>
      <c r="F1990" s="7" t="str">
        <f t="shared" ref="F1990:F2001" si="808">H2020</f>
        <v>✔Barcoded Machinable Flats</v>
      </c>
      <c r="H1990" s="22" t="s">
        <v>26</v>
      </c>
    </row>
    <row r="1991" spans="3:10" ht="15" x14ac:dyDescent="0.3">
      <c r="C1991" s="1"/>
      <c r="D1991" s="7" t="str">
        <f t="shared" si="806"/>
        <v>✔Co-Sacked Flats</v>
      </c>
      <c r="E1991" s="7" t="str">
        <f t="shared" si="807"/>
        <v>✔Automation Flats - Tray Based Option</v>
      </c>
      <c r="F1991" s="7" t="str">
        <f t="shared" si="808"/>
        <v>✔Carrier Route Flats</v>
      </c>
      <c r="H1991" s="22" t="s">
        <v>341</v>
      </c>
    </row>
    <row r="1992" spans="3:10" ht="15" x14ac:dyDescent="0.3">
      <c r="C1992" s="1"/>
      <c r="D1992" s="7" t="str">
        <f t="shared" si="806"/>
        <v>✔ECR Flats</v>
      </c>
      <c r="E1992" s="7" t="str">
        <f t="shared" si="807"/>
        <v>✔Automation Letters</v>
      </c>
      <c r="F1992" s="7" t="str">
        <f t="shared" si="808"/>
        <v>✔Carrier Route Letters</v>
      </c>
      <c r="H1992" s="22" t="s">
        <v>27</v>
      </c>
    </row>
    <row r="1993" spans="3:10" ht="15" x14ac:dyDescent="0.3">
      <c r="C1993" s="1"/>
      <c r="D1993" s="7" t="str">
        <f t="shared" si="806"/>
        <v>✔ECR Letters &lt;= 3.0 Ounces</v>
      </c>
      <c r="E1993" s="7" t="str">
        <f t="shared" si="807"/>
        <v>✔Automation Letters - Trays on Pallets</v>
      </c>
      <c r="F1993" s="7" t="str">
        <f t="shared" si="808"/>
        <v>✔Machinable Flat Bundles on Pallets</v>
      </c>
      <c r="H1993" s="22" t="s">
        <v>28</v>
      </c>
    </row>
    <row r="1994" spans="3:10" ht="15" x14ac:dyDescent="0.3">
      <c r="C1994" s="1"/>
      <c r="D1994" s="7" t="str">
        <f t="shared" si="806"/>
        <v>✔ECR Letters &gt; 3.0 Ounces</v>
      </c>
      <c r="E1994" s="7" t="str">
        <f t="shared" si="807"/>
        <v>✔Co-Trayed Flats</v>
      </c>
      <c r="F1994" s="7" t="str">
        <f t="shared" si="808"/>
        <v>✔Machinable Flats Co-Sacked Preparation</v>
      </c>
      <c r="H1994" s="22" t="s">
        <v>29</v>
      </c>
    </row>
    <row r="1995" spans="3:10" ht="15" x14ac:dyDescent="0.3">
      <c r="C1995" s="1"/>
      <c r="D1995" s="7" t="str">
        <f t="shared" si="806"/>
        <v>✔Flat Bundles on Pallets</v>
      </c>
      <c r="E1995" s="7" t="str">
        <f t="shared" si="807"/>
        <v>✔Machinable Letter Trays on Pallets</v>
      </c>
      <c r="F1995" s="7" t="str">
        <f t="shared" si="808"/>
        <v>✔Merged Bundles on Pallets</v>
      </c>
      <c r="H1995" s="22" t="s">
        <v>30</v>
      </c>
    </row>
    <row r="1996" spans="3:10" ht="15" x14ac:dyDescent="0.3">
      <c r="C1996" s="1"/>
      <c r="D1996" s="7" t="str">
        <f t="shared" si="806"/>
        <v>✔Irregular Parcels</v>
      </c>
      <c r="E1996" s="7" t="str">
        <f t="shared" si="807"/>
        <v>✔Machinable Letters</v>
      </c>
      <c r="F1996" s="7" t="str">
        <f t="shared" si="808"/>
        <v>✔Merged Flats in Sacks</v>
      </c>
      <c r="H1996" s="22" t="s">
        <v>31</v>
      </c>
    </row>
    <row r="1997" spans="3:10" ht="15" x14ac:dyDescent="0.3">
      <c r="C1997" s="1"/>
      <c r="D1997" s="7" t="str">
        <f t="shared" si="806"/>
        <v>✔Machinable Letters</v>
      </c>
      <c r="E1997" s="7" t="str">
        <f t="shared" si="807"/>
        <v>✔Non-Automation Flat Trays on Pallets</v>
      </c>
      <c r="F1997" s="7" t="str">
        <f t="shared" si="808"/>
        <v>✔Merged Pallets-5% Threshold</v>
      </c>
      <c r="H1997" s="22" t="s">
        <v>32</v>
      </c>
    </row>
    <row r="1998" spans="3:10" ht="15" x14ac:dyDescent="0.3">
      <c r="C1998" s="1"/>
      <c r="D1998" s="7" t="str">
        <f t="shared" si="806"/>
        <v>✔Machinable Parcels</v>
      </c>
      <c r="E1998" s="7" t="str">
        <f t="shared" si="807"/>
        <v>✔Non-Automation Flats</v>
      </c>
      <c r="F1998" s="7" t="str">
        <f t="shared" si="808"/>
        <v>✔Merged Pallets-5% Threshold &amp; City State</v>
      </c>
      <c r="H1998" s="22" t="s">
        <v>33</v>
      </c>
    </row>
    <row r="1999" spans="3:10" ht="15" x14ac:dyDescent="0.3">
      <c r="C1999" s="1"/>
      <c r="D1999" s="7" t="str">
        <f t="shared" si="806"/>
        <v>✔Merged Flat Bundles in Sacks</v>
      </c>
      <c r="E1999" s="7" t="str">
        <f t="shared" si="807"/>
        <v>✔Non-Machinable Letter Trays on Pallets</v>
      </c>
      <c r="F1999" s="7" t="str">
        <f t="shared" si="808"/>
        <v>✔Non-Automation Letters</v>
      </c>
      <c r="H1999" s="22" t="s">
        <v>34</v>
      </c>
    </row>
    <row r="2000" spans="3:10" ht="15" x14ac:dyDescent="0.3">
      <c r="C2000" s="1"/>
      <c r="D2000" s="7" t="str">
        <f t="shared" si="806"/>
        <v>✔Merged Flat Bundles on Pallets</v>
      </c>
      <c r="E2000" s="7" t="str">
        <f t="shared" si="807"/>
        <v>✔Nonmachinable Letters</v>
      </c>
      <c r="F2000" s="7" t="str">
        <f t="shared" si="808"/>
        <v>✔Non-Barcoded Machinable Flats</v>
      </c>
      <c r="H2000" s="22" t="s">
        <v>35</v>
      </c>
    </row>
    <row r="2001" spans="3:21" ht="15" x14ac:dyDescent="0.3">
      <c r="C2001" s="1"/>
      <c r="D2001" s="7" t="str">
        <f t="shared" si="806"/>
        <v>✔Merged Pallets-5% Threshold</v>
      </c>
      <c r="E2001" s="7"/>
      <c r="F2001" s="7" t="str">
        <f t="shared" si="808"/>
        <v>✔Non-Machinable Flat Bundles on Pallets</v>
      </c>
      <c r="H2001" s="22" t="s">
        <v>36</v>
      </c>
    </row>
    <row r="2002" spans="3:21" ht="15" x14ac:dyDescent="0.3">
      <c r="C2002" s="1"/>
      <c r="D2002" s="7" t="str">
        <f t="shared" si="806"/>
        <v>✔Merged Pallets-5% Threshold &amp; City State</v>
      </c>
      <c r="E2002" s="7"/>
      <c r="F2002" s="7"/>
      <c r="H2002" s="22" t="s">
        <v>37</v>
      </c>
    </row>
    <row r="2003" spans="3:21" ht="15" x14ac:dyDescent="0.3">
      <c r="C2003" s="1"/>
      <c r="D2003" s="7" t="str">
        <f t="shared" si="806"/>
        <v>✔Non-Automation Flats</v>
      </c>
      <c r="E2003" s="7"/>
      <c r="F2003" s="7"/>
      <c r="H2003" s="22" t="s">
        <v>38</v>
      </c>
    </row>
    <row r="2004" spans="3:21" ht="15" x14ac:dyDescent="0.3">
      <c r="C2004" s="1"/>
      <c r="D2004" s="7" t="str">
        <f t="shared" si="806"/>
        <v>✔Nonmachinable Letters</v>
      </c>
      <c r="E2004" s="29"/>
      <c r="F2004" s="7"/>
      <c r="H2004" s="22" t="s">
        <v>39</v>
      </c>
    </row>
    <row r="2005" spans="3:21" ht="16.8" x14ac:dyDescent="0.3">
      <c r="C2005" s="68" t="s">
        <v>40</v>
      </c>
      <c r="D2005" s="68"/>
      <c r="E2005" s="68"/>
      <c r="F2005" s="68"/>
      <c r="H2005" s="23" t="s">
        <v>41</v>
      </c>
    </row>
    <row r="2006" spans="3:21" ht="15.6" x14ac:dyDescent="0.3">
      <c r="C2006" s="1"/>
      <c r="D2006" s="28" t="s">
        <v>42</v>
      </c>
      <c r="E2006" s="30"/>
      <c r="F2006" s="7"/>
      <c r="H2006" s="22" t="s">
        <v>43</v>
      </c>
      <c r="I2006" s="22" t="s">
        <v>42</v>
      </c>
    </row>
    <row r="2007" spans="3:21" ht="15" x14ac:dyDescent="0.3">
      <c r="C2007" s="1"/>
      <c r="D2007" s="7" t="str">
        <f>I2007</f>
        <v>✔Co-Bundling</v>
      </c>
      <c r="E2007" s="7" t="str">
        <f t="shared" ref="E2007:F2009" si="809">J2007</f>
        <v>✔Optional Endorsement Lines (OELs)</v>
      </c>
      <c r="F2007" s="7" t="str">
        <f t="shared" si="809"/>
        <v>✔Job Setup/Parameter Report</v>
      </c>
      <c r="H2007" s="22" t="s">
        <v>44</v>
      </c>
      <c r="I2007" s="23" t="s">
        <v>46</v>
      </c>
      <c r="J2007" s="23" t="s">
        <v>47</v>
      </c>
      <c r="K2007" s="23" t="s">
        <v>48</v>
      </c>
      <c r="L2007" s="23" t="s">
        <v>49</v>
      </c>
      <c r="M2007" s="23" t="s">
        <v>50</v>
      </c>
      <c r="N2007" s="23" t="s">
        <v>51</v>
      </c>
      <c r="O2007" s="23" t="s">
        <v>52</v>
      </c>
      <c r="P2007" s="23" t="s">
        <v>53</v>
      </c>
      <c r="Q2007" s="23" t="s">
        <v>54</v>
      </c>
      <c r="R2007" s="23" t="s">
        <v>55</v>
      </c>
    </row>
    <row r="2008" spans="3:21" ht="15" x14ac:dyDescent="0.3">
      <c r="C2008" s="1"/>
      <c r="D2008" s="7" t="str">
        <f t="shared" ref="D2008:D2010" si="810">I2008</f>
        <v>✔USPS Qualification Report</v>
      </c>
      <c r="E2008" s="7" t="str">
        <f t="shared" si="809"/>
        <v>✔ZAP Approval</v>
      </c>
      <c r="F2008" s="7" t="str">
        <f t="shared" si="809"/>
        <v>✔Origin 3-digit Trays/Sacks</v>
      </c>
      <c r="H2008" s="22" t="s">
        <v>56</v>
      </c>
      <c r="I2008" s="22" t="str">
        <f>L2007</f>
        <v>✔USPS Qualification Report</v>
      </c>
      <c r="J2008" s="22" t="str">
        <f t="shared" ref="J2008:K2008" si="811">M2007</f>
        <v>✔ZAP Approval</v>
      </c>
      <c r="K2008" s="22" t="str">
        <f t="shared" si="811"/>
        <v>✔Origin 3-digit Trays/Sacks</v>
      </c>
    </row>
    <row r="2009" spans="3:21" ht="15" x14ac:dyDescent="0.3">
      <c r="C2009" s="1"/>
      <c r="D2009" s="7" t="str">
        <f t="shared" si="810"/>
        <v>✔Origin SCF Sacks</v>
      </c>
      <c r="E2009" s="7" t="str">
        <f t="shared" si="809"/>
        <v>✔IM Barcoded Tray Labels</v>
      </c>
      <c r="F2009" s="7" t="str">
        <f t="shared" si="809"/>
        <v>✔Origin AADC Trays</v>
      </c>
      <c r="H2009" s="22" t="s">
        <v>26</v>
      </c>
      <c r="I2009" s="22" t="str">
        <f>O2007</f>
        <v>✔Origin SCF Sacks</v>
      </c>
      <c r="J2009" s="22" t="str">
        <f t="shared" ref="J2009:K2009" si="812">P2007</f>
        <v>✔IM Barcoded Tray Labels</v>
      </c>
      <c r="K2009" s="22" t="str">
        <f t="shared" si="812"/>
        <v>✔Origin AADC Trays</v>
      </c>
    </row>
    <row r="2010" spans="3:21" ht="15" x14ac:dyDescent="0.3">
      <c r="C2010" s="1"/>
      <c r="D2010" s="7" t="str">
        <f t="shared" si="810"/>
        <v>✔FSS Preparation</v>
      </c>
      <c r="E2010" s="7"/>
      <c r="F2010" s="7"/>
      <c r="H2010" s="22" t="s">
        <v>57</v>
      </c>
      <c r="I2010" s="22" t="str">
        <f>R2007</f>
        <v>✔FSS Preparation</v>
      </c>
      <c r="J2010" s="22">
        <f t="shared" ref="J2010:K2010" si="813">S2007</f>
        <v>0</v>
      </c>
      <c r="K2010" s="22">
        <f t="shared" si="813"/>
        <v>0</v>
      </c>
    </row>
    <row r="2011" spans="3:21" ht="14.4" x14ac:dyDescent="0.3">
      <c r="C2011" s="1"/>
      <c r="D2011" s="9"/>
      <c r="E2011" s="9"/>
      <c r="F2011" s="9"/>
      <c r="H2011" s="22" t="s">
        <v>344</v>
      </c>
    </row>
    <row r="2012" spans="3:21" ht="15.6" x14ac:dyDescent="0.3">
      <c r="C2012" s="1"/>
      <c r="D2012" s="13" t="s">
        <v>58</v>
      </c>
      <c r="E2012" s="7"/>
      <c r="F2012" s="7"/>
      <c r="H2012" s="22" t="s">
        <v>59</v>
      </c>
      <c r="I2012" s="22" t="s">
        <v>58</v>
      </c>
    </row>
    <row r="2013" spans="3:21" ht="15" x14ac:dyDescent="0.3">
      <c r="C2013" s="1"/>
      <c r="D2013" s="7" t="str">
        <f>+I2013</f>
        <v>✔CRD Trays</v>
      </c>
      <c r="E2013" s="7" t="str">
        <f t="shared" ref="E2013:F2016" si="814">+J2013</f>
        <v>✔CR5 Trays</v>
      </c>
      <c r="F2013" s="7" t="str">
        <f t="shared" si="814"/>
        <v>✔CR3 Trays</v>
      </c>
      <c r="H2013" s="22" t="s">
        <v>32</v>
      </c>
      <c r="I2013" s="23" t="s">
        <v>60</v>
      </c>
      <c r="J2013" s="23" t="s">
        <v>61</v>
      </c>
      <c r="K2013" s="23" t="s">
        <v>62</v>
      </c>
      <c r="L2013" s="23" t="s">
        <v>63</v>
      </c>
      <c r="M2013" s="23" t="s">
        <v>64</v>
      </c>
      <c r="N2013" s="23" t="s">
        <v>65</v>
      </c>
      <c r="O2013" s="23" t="s">
        <v>66</v>
      </c>
      <c r="P2013" s="23" t="s">
        <v>67</v>
      </c>
      <c r="Q2013" s="23" t="s">
        <v>68</v>
      </c>
      <c r="R2013" s="23" t="s">
        <v>69</v>
      </c>
      <c r="S2013" s="23" t="s">
        <v>70</v>
      </c>
      <c r="T2013" s="23" t="s">
        <v>71</v>
      </c>
      <c r="U2013" s="23" t="s">
        <v>73</v>
      </c>
    </row>
    <row r="2014" spans="3:21" ht="15" x14ac:dyDescent="0.3">
      <c r="C2014" s="1"/>
      <c r="D2014" s="7" t="str">
        <f t="shared" ref="D2014:D2016" si="815">+I2014</f>
        <v>✔CRD Sacks</v>
      </c>
      <c r="E2014" s="7" t="str">
        <f t="shared" si="814"/>
        <v>✔CR5S Sacks</v>
      </c>
      <c r="F2014" s="7" t="str">
        <f t="shared" si="814"/>
        <v>✔CR5 Sacks</v>
      </c>
      <c r="H2014" s="22" t="s">
        <v>74</v>
      </c>
      <c r="I2014" s="22" t="str">
        <f>L2013</f>
        <v>✔CRD Sacks</v>
      </c>
      <c r="J2014" s="22" t="str">
        <f t="shared" ref="J2014:K2014" si="816">M2013</f>
        <v>✔CR5S Sacks</v>
      </c>
      <c r="K2014" s="22" t="str">
        <f t="shared" si="816"/>
        <v>✔CR5 Sacks</v>
      </c>
    </row>
    <row r="2015" spans="3:21" ht="15" x14ac:dyDescent="0.3">
      <c r="C2015" s="1"/>
      <c r="D2015" s="7" t="str">
        <f t="shared" si="815"/>
        <v>✔CR3 Sacks</v>
      </c>
      <c r="E2015" s="7" t="str">
        <f t="shared" si="814"/>
        <v>✔High Density (HD) Price</v>
      </c>
      <c r="F2015" s="7" t="str">
        <f t="shared" si="814"/>
        <v>✔Saturation Price (75%Total)</v>
      </c>
      <c r="H2015" s="22" t="s">
        <v>38</v>
      </c>
      <c r="I2015" s="22" t="str">
        <f>O2013</f>
        <v>✔CR3 Sacks</v>
      </c>
      <c r="J2015" s="22" t="str">
        <f t="shared" ref="J2015:K2015" si="817">P2013</f>
        <v>✔High Density (HD) Price</v>
      </c>
      <c r="K2015" s="22" t="str">
        <f t="shared" si="817"/>
        <v>✔Saturation Price (75%Total)</v>
      </c>
    </row>
    <row r="2016" spans="3:21" ht="15" x14ac:dyDescent="0.3">
      <c r="C2016" s="1"/>
      <c r="D2016" s="7" t="str">
        <f t="shared" si="815"/>
        <v>✔Saturation Price (90%Res)</v>
      </c>
      <c r="E2016" s="7" t="str">
        <f t="shared" si="814"/>
        <v>✔eLOT Sequencing</v>
      </c>
      <c r="F2016" s="7" t="str">
        <f t="shared" si="814"/>
        <v>✔Walk Sequencing</v>
      </c>
      <c r="H2016" s="22" t="s">
        <v>75</v>
      </c>
      <c r="I2016" s="22" t="str">
        <f>R2013</f>
        <v>✔Saturation Price (90%Res)</v>
      </c>
      <c r="J2016" s="22" t="str">
        <f t="shared" ref="J2016:K2016" si="818">S2013</f>
        <v>✔eLOT Sequencing</v>
      </c>
      <c r="K2016" s="22" t="str">
        <f t="shared" si="818"/>
        <v>✔Walk Sequencing</v>
      </c>
    </row>
    <row r="2017" spans="3:18" ht="15" x14ac:dyDescent="0.3">
      <c r="C2017" s="1"/>
      <c r="D2017" s="7" t="str">
        <f>+I2017</f>
        <v>✔High Density Plus (HDP) Price</v>
      </c>
      <c r="E2017" s="7"/>
      <c r="F2017" s="7"/>
      <c r="H2017" s="22" t="s">
        <v>39</v>
      </c>
      <c r="I2017" s="22" t="str">
        <f>U2013</f>
        <v>✔High Density Plus (HDP) Price</v>
      </c>
      <c r="J2017" s="22">
        <f t="shared" ref="J2017:K2017" si="819">V2013</f>
        <v>0</v>
      </c>
      <c r="K2017" s="22">
        <f t="shared" si="819"/>
        <v>0</v>
      </c>
    </row>
    <row r="2018" spans="3:18" ht="15" x14ac:dyDescent="0.3">
      <c r="C2018" s="1"/>
      <c r="D2018" s="7"/>
      <c r="E2018" s="7"/>
      <c r="F2018" s="7"/>
      <c r="H2018" s="22" t="s">
        <v>76</v>
      </c>
    </row>
    <row r="2019" spans="3:18" ht="15.6" x14ac:dyDescent="0.3">
      <c r="C2019" s="1"/>
      <c r="D2019" s="13" t="s">
        <v>77</v>
      </c>
      <c r="E2019" s="7"/>
      <c r="F2019" s="7"/>
      <c r="H2019" s="22" t="s">
        <v>26</v>
      </c>
      <c r="I2019" s="22" t="s">
        <v>77</v>
      </c>
    </row>
    <row r="2020" spans="3:18" ht="15" x14ac:dyDescent="0.3">
      <c r="C2020" s="1"/>
      <c r="D2020" s="7" t="str">
        <f>I2020</f>
        <v>✔Optional 5-Digit Pallets</v>
      </c>
      <c r="E2020" s="7" t="str">
        <f t="shared" ref="E2020:F2022" si="820">J2020</f>
        <v>✔Optional 3-digit Pallets</v>
      </c>
      <c r="F2020" s="7" t="str">
        <f t="shared" si="820"/>
        <v>✔Non-Barcoded Pallet Placards</v>
      </c>
      <c r="H2020" s="22" t="s">
        <v>78</v>
      </c>
      <c r="I2020" s="23" t="s">
        <v>79</v>
      </c>
      <c r="J2020" s="23" t="s">
        <v>80</v>
      </c>
      <c r="K2020" s="23" t="s">
        <v>81</v>
      </c>
      <c r="L2020" s="23" t="s">
        <v>82</v>
      </c>
      <c r="M2020" s="23" t="s">
        <v>83</v>
      </c>
      <c r="N2020" s="23" t="s">
        <v>84</v>
      </c>
      <c r="O2020" s="23" t="s">
        <v>85</v>
      </c>
      <c r="P2020" s="23" t="s">
        <v>86</v>
      </c>
    </row>
    <row r="2021" spans="3:18" ht="15" x14ac:dyDescent="0.3">
      <c r="C2021" s="1"/>
      <c r="D2021" s="7" t="str">
        <f t="shared" ref="D2021:D2022" si="821">I2021</f>
        <v>✔SCF Bundle Reallocation</v>
      </c>
      <c r="E2021" s="7" t="str">
        <f t="shared" si="820"/>
        <v>✔ASF/NDC Bundle Reallocation</v>
      </c>
      <c r="F2021" s="7" t="str">
        <f t="shared" si="820"/>
        <v>✔ADC Bundle Reallocation</v>
      </c>
      <c r="H2021" s="22" t="s">
        <v>87</v>
      </c>
      <c r="I2021" s="22" t="str">
        <f>L2020</f>
        <v>✔SCF Bundle Reallocation</v>
      </c>
      <c r="J2021" s="22" t="str">
        <f t="shared" ref="J2021:K2021" si="822">M2020</f>
        <v>✔ASF/NDC Bundle Reallocation</v>
      </c>
      <c r="K2021" s="22" t="str">
        <f t="shared" si="822"/>
        <v>✔ADC Bundle Reallocation</v>
      </c>
    </row>
    <row r="2022" spans="3:18" ht="15" x14ac:dyDescent="0.3">
      <c r="C2022" s="1"/>
      <c r="D2022" s="7" t="str">
        <f t="shared" si="821"/>
        <v>✔Intelligent Mail Container Placard</v>
      </c>
      <c r="E2022" s="7" t="str">
        <f t="shared" si="820"/>
        <v>✔CR5S/CR5 - No Minimum Volume</v>
      </c>
      <c r="F2022" s="7"/>
      <c r="H2022" s="22" t="s">
        <v>88</v>
      </c>
      <c r="I2022" s="22" t="str">
        <f>O2020</f>
        <v>✔Intelligent Mail Container Placard</v>
      </c>
      <c r="J2022" s="22" t="str">
        <f t="shared" ref="J2022:K2022" si="823">P2020</f>
        <v>✔CR5S/CR5 - No Minimum Volume</v>
      </c>
      <c r="K2022" s="22">
        <f t="shared" si="823"/>
        <v>0</v>
      </c>
    </row>
    <row r="2023" spans="3:18" ht="15" x14ac:dyDescent="0.3">
      <c r="C2023" s="1"/>
      <c r="D2023" s="7"/>
      <c r="E2023" s="7"/>
      <c r="F2023" s="7"/>
      <c r="H2023" s="22" t="s">
        <v>89</v>
      </c>
    </row>
    <row r="2024" spans="3:18" ht="15.6" x14ac:dyDescent="0.3">
      <c r="C2024" s="1"/>
      <c r="D2024" s="13" t="s">
        <v>90</v>
      </c>
      <c r="E2024" s="7"/>
      <c r="F2024" s="7"/>
      <c r="H2024" s="22" t="s">
        <v>342</v>
      </c>
      <c r="I2024" s="22" t="s">
        <v>90</v>
      </c>
    </row>
    <row r="2025" spans="3:18" ht="15" x14ac:dyDescent="0.3">
      <c r="C2025" s="1"/>
      <c r="D2025" s="7" t="str">
        <f>I2025</f>
        <v>✔PER - Flat Tray Preparation</v>
      </c>
      <c r="E2025" s="7" t="str">
        <f t="shared" ref="E2025:F2027" si="824">J2025</f>
        <v>✔Outside County Container Report</v>
      </c>
      <c r="F2025" s="7" t="str">
        <f t="shared" si="824"/>
        <v>✔PER - 6pc Letter Tray Minimum</v>
      </c>
      <c r="H2025" s="22" t="s">
        <v>91</v>
      </c>
      <c r="I2025" s="23" t="s">
        <v>92</v>
      </c>
      <c r="J2025" s="23" t="s">
        <v>93</v>
      </c>
      <c r="K2025" s="23" t="s">
        <v>94</v>
      </c>
      <c r="L2025" s="23" t="s">
        <v>95</v>
      </c>
      <c r="M2025" s="23" t="s">
        <v>96</v>
      </c>
      <c r="N2025" s="23" t="s">
        <v>97</v>
      </c>
      <c r="O2025" s="23" t="s">
        <v>98</v>
      </c>
      <c r="P2025" s="23" t="s">
        <v>99</v>
      </c>
      <c r="Q2025" s="23" t="s">
        <v>100</v>
      </c>
      <c r="R2025" s="23" t="s">
        <v>101</v>
      </c>
    </row>
    <row r="2026" spans="3:18" ht="15" x14ac:dyDescent="0.3">
      <c r="C2026" s="1"/>
      <c r="D2026" s="7" t="str">
        <f t="shared" ref="D2026:D2028" si="825">I2026</f>
        <v>✔PER - FIRM Bundles</v>
      </c>
      <c r="E2026" s="7" t="str">
        <f t="shared" si="824"/>
        <v>✔PER - In County Prices</v>
      </c>
      <c r="F2026" s="7" t="str">
        <f t="shared" si="824"/>
        <v>✔PER - Zone Summary Report</v>
      </c>
      <c r="H2026" s="22" t="s">
        <v>102</v>
      </c>
      <c r="I2026" s="22" t="str">
        <f>L2025</f>
        <v>✔PER - FIRM Bundles</v>
      </c>
      <c r="J2026" s="22" t="str">
        <f t="shared" ref="J2026:K2026" si="826">M2025</f>
        <v>✔PER - In County Prices</v>
      </c>
      <c r="K2026" s="22" t="str">
        <f t="shared" si="826"/>
        <v>✔PER - Zone Summary Report</v>
      </c>
    </row>
    <row r="2027" spans="3:18" ht="15" x14ac:dyDescent="0.3">
      <c r="C2027" s="1"/>
      <c r="D2027" s="7" t="str">
        <f t="shared" si="825"/>
        <v>✔PER - Ride Along Pieces</v>
      </c>
      <c r="E2027" s="7" t="str">
        <f t="shared" si="824"/>
        <v>✔Outside County Bundle Report</v>
      </c>
      <c r="F2027" s="7" t="str">
        <f t="shared" si="824"/>
        <v>✔Limited Circulation Discount</v>
      </c>
      <c r="H2027" s="22" t="s">
        <v>36</v>
      </c>
      <c r="I2027" s="22" t="str">
        <f>O2025</f>
        <v>✔PER - Ride Along Pieces</v>
      </c>
      <c r="J2027" s="22" t="str">
        <f t="shared" ref="J2027:K2027" si="827">P2025</f>
        <v>✔Outside County Bundle Report</v>
      </c>
      <c r="K2027" s="22" t="str">
        <f t="shared" si="827"/>
        <v>✔Limited Circulation Discount</v>
      </c>
    </row>
    <row r="2028" spans="3:18" ht="15" x14ac:dyDescent="0.3">
      <c r="C2028" s="1"/>
      <c r="D2028" s="7" t="str">
        <f t="shared" si="825"/>
        <v>✔24-pc Trays/Sacks</v>
      </c>
      <c r="E2028" s="7"/>
      <c r="F2028" s="7"/>
      <c r="H2028" s="22" t="s">
        <v>37</v>
      </c>
      <c r="I2028" s="22" t="str">
        <f>R2025</f>
        <v>✔24-pc Trays/Sacks</v>
      </c>
      <c r="J2028" s="22">
        <f>S2025</f>
        <v>0</v>
      </c>
      <c r="K2028" s="22">
        <f>T2025</f>
        <v>0</v>
      </c>
    </row>
    <row r="2029" spans="3:18" ht="15" x14ac:dyDescent="0.3">
      <c r="C2029" s="1"/>
      <c r="D2029" s="7"/>
      <c r="E2029" s="7"/>
      <c r="F2029" s="7"/>
      <c r="H2029" s="22" t="s">
        <v>103</v>
      </c>
    </row>
    <row r="2030" spans="3:18" ht="15.6" x14ac:dyDescent="0.3">
      <c r="C2030" s="1"/>
      <c r="D2030" s="13" t="s">
        <v>104</v>
      </c>
      <c r="E2030" s="7"/>
      <c r="F2030" s="7"/>
      <c r="H2030" s="22" t="s">
        <v>105</v>
      </c>
      <c r="I2030" s="22" t="s">
        <v>104</v>
      </c>
    </row>
    <row r="2031" spans="3:18" ht="15" x14ac:dyDescent="0.3">
      <c r="C2031" s="1"/>
      <c r="D2031" s="7" t="str">
        <f>I2031</f>
        <v>✔5-digit Scheme Bundles (L007)</v>
      </c>
      <c r="E2031" s="7" t="str">
        <f t="shared" ref="E2031:F2031" si="828">J2031</f>
        <v>✔3-digit Scheme Bundles (L008)</v>
      </c>
      <c r="F2031" s="7" t="str">
        <f t="shared" si="828"/>
        <v>✔5-digit Scheme Sacks</v>
      </c>
      <c r="H2031" s="22" t="s">
        <v>106</v>
      </c>
      <c r="I2031" s="23" t="s">
        <v>107</v>
      </c>
      <c r="J2031" s="23" t="s">
        <v>108</v>
      </c>
      <c r="K2031" s="23" t="s">
        <v>109</v>
      </c>
    </row>
    <row r="2032" spans="3:18" ht="15" x14ac:dyDescent="0.3">
      <c r="C2032" s="1"/>
      <c r="D2032" s="7"/>
      <c r="E2032" s="7"/>
      <c r="F2032" s="7"/>
      <c r="H2032" s="22" t="s">
        <v>40</v>
      </c>
    </row>
    <row r="2033" spans="3:13" ht="15.6" x14ac:dyDescent="0.3">
      <c r="C2033" s="1"/>
      <c r="D2033" s="13" t="s">
        <v>110</v>
      </c>
      <c r="E2033" s="7"/>
      <c r="F2033" s="7"/>
      <c r="H2033" s="22"/>
      <c r="I2033" s="22" t="s">
        <v>110</v>
      </c>
    </row>
    <row r="2034" spans="3:13" ht="15" x14ac:dyDescent="0.3">
      <c r="C2034" s="1"/>
      <c r="D2034" s="7" t="str">
        <f>I2034</f>
        <v>✔No Overflow Trays</v>
      </c>
      <c r="E2034" s="7" t="str">
        <f t="shared" ref="E2034:F2034" si="829">J2034</f>
        <v>✔Reduced Overflow</v>
      </c>
      <c r="F2034" s="7" t="str">
        <f t="shared" si="829"/>
        <v>✔5-digit\Scheme Trays</v>
      </c>
      <c r="H2034" s="22" t="s">
        <v>111</v>
      </c>
      <c r="I2034" s="23" t="s">
        <v>112</v>
      </c>
      <c r="J2034" s="23" t="s">
        <v>113</v>
      </c>
      <c r="K2034" s="23" t="s">
        <v>114</v>
      </c>
      <c r="L2034" s="23" t="s">
        <v>115</v>
      </c>
      <c r="M2034" s="23" t="s">
        <v>116</v>
      </c>
    </row>
    <row r="2035" spans="3:13" ht="15" x14ac:dyDescent="0.3">
      <c r="C2035" s="1"/>
      <c r="D2035" s="7" t="str">
        <f>I2035</f>
        <v>✔3-digit\Scheme Trays</v>
      </c>
      <c r="E2035" s="7" t="str">
        <f>J2035</f>
        <v>✔AADC Trays</v>
      </c>
      <c r="F2035" s="7"/>
      <c r="H2035" s="22" t="s">
        <v>217</v>
      </c>
      <c r="I2035" s="22" t="str">
        <f>L2034</f>
        <v>✔3-digit\Scheme Trays</v>
      </c>
      <c r="J2035" s="22" t="str">
        <f t="shared" ref="J2035:K2035" si="830">M2034</f>
        <v>✔AADC Trays</v>
      </c>
      <c r="K2035" s="22">
        <f t="shared" si="830"/>
        <v>0</v>
      </c>
    </row>
    <row r="2036" spans="3:13" ht="15" x14ac:dyDescent="0.3">
      <c r="C2036" s="16"/>
      <c r="D2036" s="7"/>
      <c r="E2036" s="7"/>
      <c r="F2036" s="7"/>
      <c r="H2036" s="22" t="s">
        <v>160</v>
      </c>
    </row>
    <row r="2037" spans="3:13" ht="15.6" x14ac:dyDescent="0.3">
      <c r="C2037" s="1"/>
      <c r="D2037" s="13" t="s">
        <v>119</v>
      </c>
      <c r="E2037" s="7"/>
      <c r="F2037" s="7"/>
      <c r="H2037" s="22" t="s">
        <v>120</v>
      </c>
      <c r="I2037" s="22" t="s">
        <v>119</v>
      </c>
    </row>
    <row r="2038" spans="3:13" ht="15" x14ac:dyDescent="0.3">
      <c r="C2038" s="1"/>
      <c r="D2038" s="7" t="str">
        <f>I2038</f>
        <v>✔PS Form 3541</v>
      </c>
      <c r="E2038" s="7" t="str">
        <f t="shared" ref="E2038:F2038" si="831">J2038</f>
        <v>✔PS Form 3600-FCM</v>
      </c>
      <c r="F2038" s="7" t="str">
        <f t="shared" si="831"/>
        <v>✔PS Form 3602-N</v>
      </c>
      <c r="H2038" s="36">
        <v>43585</v>
      </c>
      <c r="I2038" s="23" t="s">
        <v>121</v>
      </c>
      <c r="J2038" s="23" t="s">
        <v>123</v>
      </c>
      <c r="K2038" s="23" t="s">
        <v>127</v>
      </c>
      <c r="L2038" s="23" t="s">
        <v>130</v>
      </c>
      <c r="M2038" s="23" t="s">
        <v>132</v>
      </c>
    </row>
    <row r="2039" spans="3:13" ht="15" x14ac:dyDescent="0.3">
      <c r="C2039" s="1"/>
      <c r="D2039" s="7" t="str">
        <f t="shared" ref="D2039:E2039" si="832">I2039</f>
        <v>✔PS Form 3605-R</v>
      </c>
      <c r="E2039" s="7" t="str">
        <f t="shared" si="832"/>
        <v>✔PS Form 3602-R</v>
      </c>
      <c r="F2039" s="7"/>
      <c r="H2039" s="22"/>
      <c r="I2039" s="22" t="str">
        <f>L2038</f>
        <v>✔PS Form 3605-R</v>
      </c>
      <c r="J2039" s="22" t="str">
        <f t="shared" ref="J2039:K2039" si="833">M2038</f>
        <v>✔PS Form 3602-R</v>
      </c>
      <c r="K2039" s="22">
        <f t="shared" si="833"/>
        <v>0</v>
      </c>
    </row>
    <row r="2040" spans="3:13" ht="15" x14ac:dyDescent="0.3">
      <c r="C2040" s="1"/>
      <c r="D2040" s="7"/>
      <c r="E2040" s="7"/>
      <c r="F2040" s="7"/>
      <c r="H2040" s="22"/>
      <c r="I2040" s="22">
        <f>O2038</f>
        <v>0</v>
      </c>
      <c r="J2040" s="22">
        <f t="shared" ref="J2040:K2040" si="834">P2038</f>
        <v>0</v>
      </c>
      <c r="K2040" s="22">
        <f t="shared" si="834"/>
        <v>0</v>
      </c>
    </row>
    <row r="2041" spans="3:13" ht="15" x14ac:dyDescent="0.3">
      <c r="C2041" s="1"/>
      <c r="D2041" s="7"/>
      <c r="E2041" s="7"/>
      <c r="F2041" s="7"/>
      <c r="H2041" s="22"/>
      <c r="I2041" s="22">
        <f>R2038</f>
        <v>0</v>
      </c>
      <c r="J2041" s="22">
        <f>S2038</f>
        <v>0</v>
      </c>
      <c r="K2041" s="22">
        <f>T2038</f>
        <v>0</v>
      </c>
    </row>
    <row r="2042" spans="3:13" ht="15" x14ac:dyDescent="0.3">
      <c r="C2042" s="26"/>
      <c r="D2042" s="27"/>
      <c r="E2042" s="27"/>
      <c r="F2042" s="27"/>
      <c r="H2042" s="22"/>
    </row>
    <row r="2043" spans="3:13" ht="15.6" x14ac:dyDescent="0.3">
      <c r="C2043" s="1"/>
      <c r="D2043" s="13" t="s">
        <v>111</v>
      </c>
      <c r="E2043" s="17" t="s">
        <v>133</v>
      </c>
      <c r="F2043" s="6" t="str">
        <f>H2036</f>
        <v>$1,001 - $5,000</v>
      </c>
      <c r="H2043" s="22"/>
    </row>
    <row r="2044" spans="3:13" ht="14.4" x14ac:dyDescent="0.3">
      <c r="C2044" s="1"/>
      <c r="D2044" s="71" t="str">
        <f>H2035</f>
        <v>PC: 32-BIT WINDOWS, 64-BIT WINDOWS</v>
      </c>
      <c r="E2044" s="71"/>
      <c r="F2044" s="71"/>
      <c r="H2044" s="22"/>
    </row>
    <row r="2045" spans="3:13" ht="14.4" x14ac:dyDescent="0.3">
      <c r="C2045" s="1"/>
      <c r="D2045" s="71"/>
      <c r="E2045" s="71"/>
      <c r="F2045" s="71"/>
      <c r="H2045" s="22"/>
    </row>
    <row r="2046" spans="3:13" ht="15.6" x14ac:dyDescent="0.3">
      <c r="C2046" s="1"/>
      <c r="D2046" s="7" t="s">
        <v>120</v>
      </c>
      <c r="E2046" s="17" t="s">
        <v>134</v>
      </c>
      <c r="F2046" s="18">
        <f>$I$2</f>
        <v>45678</v>
      </c>
      <c r="H2046" s="22"/>
    </row>
    <row r="2047" spans="3:13" ht="15" x14ac:dyDescent="0.3">
      <c r="C2047" s="1"/>
      <c r="D2047" s="7"/>
      <c r="E2047" s="19"/>
      <c r="F2047" s="20"/>
      <c r="G2047">
        <f>1540-1465+1</f>
        <v>76</v>
      </c>
      <c r="H2047" s="22"/>
    </row>
    <row r="2048" spans="3:13" ht="14.4" x14ac:dyDescent="0.3">
      <c r="C2048" s="1"/>
      <c r="D2048" s="1"/>
      <c r="E2048" s="1"/>
      <c r="F2048" s="1"/>
      <c r="H2048" s="22"/>
    </row>
    <row r="2049" spans="3:10" ht="16.8" x14ac:dyDescent="0.3">
      <c r="C2049" s="72" t="s">
        <v>3</v>
      </c>
      <c r="D2049" s="72"/>
      <c r="E2049" s="72"/>
      <c r="F2049" s="72"/>
      <c r="H2049" s="22"/>
    </row>
    <row r="2050" spans="3:10" ht="16.8" x14ac:dyDescent="0.3">
      <c r="C2050" s="73" t="s">
        <v>4</v>
      </c>
      <c r="D2050" s="73"/>
      <c r="E2050" s="73"/>
      <c r="F2050" s="73"/>
      <c r="H2050" s="22"/>
    </row>
    <row r="2051" spans="3:10" ht="14.4" x14ac:dyDescent="0.3">
      <c r="C2051" s="1"/>
      <c r="D2051" s="9"/>
      <c r="E2051" s="9"/>
      <c r="F2051" s="9"/>
      <c r="H2051" s="22"/>
    </row>
    <row r="2052" spans="3:10" ht="15.6" x14ac:dyDescent="0.3">
      <c r="C2052" s="69" t="str">
        <f t="shared" ref="C2052:C2060" si="835">+J2052</f>
        <v>Company Name:   HARDIN-SOFT, INC</v>
      </c>
      <c r="D2052" s="69"/>
      <c r="E2052" s="69"/>
      <c r="F2052" s="69"/>
      <c r="H2052" s="22" t="s">
        <v>5</v>
      </c>
      <c r="I2052" s="22" t="s">
        <v>218</v>
      </c>
      <c r="J2052" s="22" t="str">
        <f t="shared" ref="J2052:J2060" si="836">CONCATENATE(H2052,I2052)</f>
        <v>Company Name:   HARDIN-SOFT, INC</v>
      </c>
    </row>
    <row r="2053" spans="3:10" ht="15.6" x14ac:dyDescent="0.3">
      <c r="C2053" s="69" t="str">
        <f t="shared" si="835"/>
        <v>Product Name:   BM-WIN PLUS</v>
      </c>
      <c r="D2053" s="69"/>
      <c r="E2053" s="69"/>
      <c r="F2053" s="69"/>
      <c r="H2053" s="22" t="s">
        <v>7</v>
      </c>
      <c r="I2053" s="22" t="s">
        <v>219</v>
      </c>
      <c r="J2053" s="22" t="str">
        <f t="shared" si="836"/>
        <v>Product Name:   BM-WIN PLUS</v>
      </c>
    </row>
    <row r="2054" spans="3:10" ht="15.6" x14ac:dyDescent="0.3">
      <c r="C2054" s="69" t="str">
        <f t="shared" si="835"/>
        <v>Product Version:   16.1</v>
      </c>
      <c r="D2054" s="69"/>
      <c r="E2054" s="69"/>
      <c r="F2054" s="69"/>
      <c r="H2054" s="22" t="s">
        <v>9</v>
      </c>
      <c r="I2054" s="22">
        <v>16.100000000000001</v>
      </c>
      <c r="J2054" s="22" t="str">
        <f t="shared" si="836"/>
        <v>Product Version:   16.1</v>
      </c>
    </row>
    <row r="2055" spans="3:10" ht="15" x14ac:dyDescent="0.3">
      <c r="C2055" s="70" t="str">
        <f t="shared" si="835"/>
        <v>Sales Contact:   Edmond Hardin</v>
      </c>
      <c r="D2055" s="70"/>
      <c r="E2055" s="70"/>
      <c r="F2055" s="70"/>
      <c r="H2055" s="22" t="s">
        <v>10</v>
      </c>
      <c r="I2055" s="22" t="s">
        <v>220</v>
      </c>
      <c r="J2055" s="22" t="str">
        <f t="shared" si="836"/>
        <v>Sales Contact:   Edmond Hardin</v>
      </c>
    </row>
    <row r="2056" spans="3:10" ht="15" x14ac:dyDescent="0.3">
      <c r="C2056" s="70" t="str">
        <f t="shared" si="835"/>
        <v>Address:   1030 Honey Hill Dr</v>
      </c>
      <c r="D2056" s="70"/>
      <c r="E2056" s="70"/>
      <c r="F2056" s="70"/>
      <c r="H2056" s="22" t="s">
        <v>12</v>
      </c>
      <c r="I2056" s="34" t="s">
        <v>367</v>
      </c>
      <c r="J2056" s="22" t="str">
        <f t="shared" si="836"/>
        <v>Address:   1030 Honey Hill Dr</v>
      </c>
    </row>
    <row r="2057" spans="3:10" ht="15" x14ac:dyDescent="0.3">
      <c r="C2057" s="70" t="str">
        <f t="shared" si="835"/>
        <v>City State Zip:   Houston TX  77077-1114</v>
      </c>
      <c r="D2057" s="70"/>
      <c r="E2057" s="70"/>
      <c r="F2057" s="70"/>
      <c r="H2057" s="22" t="s">
        <v>14</v>
      </c>
      <c r="I2057" s="22" t="s">
        <v>354</v>
      </c>
      <c r="J2057" s="22" t="str">
        <f t="shared" si="836"/>
        <v>City State Zip:   Houston TX  77077-1114</v>
      </c>
    </row>
    <row r="2058" spans="3:10" ht="15" x14ac:dyDescent="0.3">
      <c r="C2058" s="70" t="str">
        <f t="shared" si="835"/>
        <v>Phone:   (281) 589-7106</v>
      </c>
      <c r="D2058" s="70"/>
      <c r="E2058" s="70"/>
      <c r="F2058" s="70"/>
      <c r="H2058" s="22" t="s">
        <v>15</v>
      </c>
      <c r="I2058" s="22" t="s">
        <v>221</v>
      </c>
      <c r="J2058" s="22" t="str">
        <f t="shared" si="836"/>
        <v>Phone:   (281) 589-7106</v>
      </c>
    </row>
    <row r="2059" spans="3:10" ht="15" x14ac:dyDescent="0.3">
      <c r="C2059" s="70" t="str">
        <f t="shared" si="835"/>
        <v>Email:   sales@hardin-soft.com</v>
      </c>
      <c r="D2059" s="70"/>
      <c r="E2059" s="70"/>
      <c r="F2059" s="70"/>
      <c r="H2059" s="22" t="s">
        <v>19</v>
      </c>
      <c r="I2059" s="22" t="s">
        <v>222</v>
      </c>
      <c r="J2059" s="22" t="str">
        <f t="shared" si="836"/>
        <v>Email:   sales@hardin-soft.com</v>
      </c>
    </row>
    <row r="2060" spans="3:10" ht="15" x14ac:dyDescent="0.3">
      <c r="C2060" s="70" t="str">
        <f t="shared" si="835"/>
        <v>Web:   www.hardin-soft.com</v>
      </c>
      <c r="D2060" s="70"/>
      <c r="E2060" s="70"/>
      <c r="F2060" s="70"/>
      <c r="H2060" s="22" t="s">
        <v>21</v>
      </c>
      <c r="I2060" s="22" t="s">
        <v>223</v>
      </c>
      <c r="J2060" s="22" t="str">
        <f t="shared" si="836"/>
        <v>Web:   www.hardin-soft.com</v>
      </c>
    </row>
    <row r="2061" spans="3:10" ht="14.4" x14ac:dyDescent="0.3">
      <c r="C2061" s="1"/>
      <c r="D2061" s="9"/>
      <c r="E2061" s="9"/>
      <c r="F2061" s="9"/>
      <c r="H2061" s="22"/>
    </row>
    <row r="2062" spans="3:10" ht="16.8" x14ac:dyDescent="0.3">
      <c r="C2062" s="68" t="s">
        <v>23</v>
      </c>
      <c r="D2062" s="68"/>
      <c r="E2062" s="68"/>
      <c r="F2062" s="68"/>
      <c r="H2062" s="22"/>
    </row>
    <row r="2063" spans="3:10" ht="15.6" x14ac:dyDescent="0.3">
      <c r="C2063" s="1"/>
      <c r="D2063" s="28" t="str">
        <f>H2063</f>
        <v>Standard Mail</v>
      </c>
      <c r="E2063" s="28" t="str">
        <f>H2080</f>
        <v>First-Class</v>
      </c>
      <c r="F2063" s="13" t="str">
        <f>H2093</f>
        <v>Periodical</v>
      </c>
      <c r="H2063" s="22" t="s">
        <v>24</v>
      </c>
    </row>
    <row r="2064" spans="3:10" ht="15" x14ac:dyDescent="0.3">
      <c r="C2064" s="1"/>
      <c r="D2064" s="7" t="str">
        <f>H2064</f>
        <v>✔Automation Flats</v>
      </c>
      <c r="E2064" s="7" t="str">
        <f>+H2081</f>
        <v>Automation Flat Trays on Pallets</v>
      </c>
      <c r="F2064" s="7" t="str">
        <f>H2094</f>
        <v>Automation Letters</v>
      </c>
      <c r="H2064" s="22" t="s">
        <v>25</v>
      </c>
    </row>
    <row r="2065" spans="3:8" ht="15" x14ac:dyDescent="0.3">
      <c r="C2065" s="1"/>
      <c r="D2065" s="7" t="str">
        <f t="shared" ref="D2065:D2079" si="837">H2065</f>
        <v>✔Automation Letters</v>
      </c>
      <c r="E2065" s="7" t="str">
        <f t="shared" ref="E2065:E2075" si="838">+H2082</f>
        <v>✔Automation Flats - Bundle Based Option</v>
      </c>
      <c r="F2065" s="7" t="str">
        <f t="shared" ref="F2065:F2075" si="839">H2095</f>
        <v>Barcoded Machinable Flats</v>
      </c>
      <c r="H2065" s="22" t="s">
        <v>26</v>
      </c>
    </row>
    <row r="2066" spans="3:8" ht="15" x14ac:dyDescent="0.3">
      <c r="C2066" s="1"/>
      <c r="D2066" s="7" t="str">
        <f t="shared" si="837"/>
        <v>Co-Sacked Flats</v>
      </c>
      <c r="E2066" s="7" t="str">
        <f t="shared" si="838"/>
        <v>Automation Flats - Tray Based Option</v>
      </c>
      <c r="F2066" s="7" t="str">
        <f t="shared" si="839"/>
        <v>Carrier Route Flats</v>
      </c>
      <c r="H2066" s="22" t="s">
        <v>343</v>
      </c>
    </row>
    <row r="2067" spans="3:8" ht="15" x14ac:dyDescent="0.3">
      <c r="C2067" s="1"/>
      <c r="D2067" s="7" t="str">
        <f t="shared" si="837"/>
        <v>✔ECR Flats</v>
      </c>
      <c r="E2067" s="7" t="str">
        <f t="shared" si="838"/>
        <v>✔Automation Letters</v>
      </c>
      <c r="F2067" s="7" t="str">
        <f t="shared" si="839"/>
        <v>Carrier Route Letters</v>
      </c>
      <c r="H2067" s="22" t="s">
        <v>27</v>
      </c>
    </row>
    <row r="2068" spans="3:8" ht="15" x14ac:dyDescent="0.3">
      <c r="C2068" s="1"/>
      <c r="D2068" s="7" t="str">
        <f t="shared" si="837"/>
        <v>✔ECR Letters &lt;= 3.0 Ounces</v>
      </c>
      <c r="E2068" s="7" t="str">
        <f t="shared" si="838"/>
        <v>Automation Letters - Trays on Pallets</v>
      </c>
      <c r="F2068" s="7" t="str">
        <f t="shared" si="839"/>
        <v>Machinable Flat Bundles on Pallets</v>
      </c>
      <c r="H2068" s="22" t="s">
        <v>28</v>
      </c>
    </row>
    <row r="2069" spans="3:8" ht="15" x14ac:dyDescent="0.3">
      <c r="C2069" s="1"/>
      <c r="D2069" s="7" t="str">
        <f t="shared" si="837"/>
        <v>✔ECR Letters &gt; 3.0 Ounces</v>
      </c>
      <c r="E2069" s="7" t="str">
        <f t="shared" si="838"/>
        <v>Co-Trayed Flats</v>
      </c>
      <c r="F2069" s="7" t="str">
        <f t="shared" si="839"/>
        <v>Machinable Flats Co-Sacked Preparation</v>
      </c>
      <c r="H2069" s="22" t="s">
        <v>29</v>
      </c>
    </row>
    <row r="2070" spans="3:8" ht="15" x14ac:dyDescent="0.3">
      <c r="C2070" s="1"/>
      <c r="D2070" s="7" t="str">
        <f t="shared" si="837"/>
        <v>Flat Bundles on Pallets</v>
      </c>
      <c r="E2070" s="7" t="str">
        <f t="shared" si="838"/>
        <v>Machinable Letter Trays on Pallets</v>
      </c>
      <c r="F2070" s="7" t="str">
        <f t="shared" si="839"/>
        <v>Merged Bundles on Pallets</v>
      </c>
      <c r="H2070" s="22" t="s">
        <v>136</v>
      </c>
    </row>
    <row r="2071" spans="3:8" ht="15" x14ac:dyDescent="0.3">
      <c r="C2071" s="1"/>
      <c r="D2071" s="7" t="str">
        <f t="shared" si="837"/>
        <v>Irregular Parcels</v>
      </c>
      <c r="E2071" s="7" t="str">
        <f t="shared" si="838"/>
        <v>✔Machinable Letters</v>
      </c>
      <c r="F2071" s="7" t="str">
        <f t="shared" si="839"/>
        <v>Merged Flats in Sacks</v>
      </c>
      <c r="H2071" s="22" t="s">
        <v>169</v>
      </c>
    </row>
    <row r="2072" spans="3:8" ht="15" x14ac:dyDescent="0.3">
      <c r="C2072" s="1"/>
      <c r="D2072" s="7" t="str">
        <f t="shared" si="837"/>
        <v>✔Machinable Letters</v>
      </c>
      <c r="E2072" s="7" t="str">
        <f t="shared" si="838"/>
        <v>Non-Automation Flat Trays on Pallets</v>
      </c>
      <c r="F2072" s="7" t="str">
        <f t="shared" si="839"/>
        <v>Merged Pallets-5% Threshold</v>
      </c>
      <c r="H2072" s="22" t="s">
        <v>32</v>
      </c>
    </row>
    <row r="2073" spans="3:8" ht="15" x14ac:dyDescent="0.3">
      <c r="C2073" s="1"/>
      <c r="D2073" s="7" t="str">
        <f t="shared" si="837"/>
        <v>✔Machinable Parcels</v>
      </c>
      <c r="E2073" s="7" t="str">
        <f t="shared" si="838"/>
        <v>✔Non-Automation Flats</v>
      </c>
      <c r="F2073" s="7" t="str">
        <f t="shared" si="839"/>
        <v>Merged Pallets-5% Threshold &amp; City State</v>
      </c>
      <c r="H2073" s="22" t="s">
        <v>33</v>
      </c>
    </row>
    <row r="2074" spans="3:8" ht="15" x14ac:dyDescent="0.3">
      <c r="C2074" s="1"/>
      <c r="D2074" s="7" t="str">
        <f t="shared" si="837"/>
        <v>Merged Flat Bundles in Sacks</v>
      </c>
      <c r="E2074" s="7" t="str">
        <f t="shared" si="838"/>
        <v>Non-Machinable Letter Trays on Pallets</v>
      </c>
      <c r="F2074" s="7" t="str">
        <f t="shared" si="839"/>
        <v>Non-Automation Letters</v>
      </c>
      <c r="H2074" s="22" t="s">
        <v>172</v>
      </c>
    </row>
    <row r="2075" spans="3:8" ht="15" x14ac:dyDescent="0.3">
      <c r="C2075" s="1"/>
      <c r="D2075" s="7" t="str">
        <f t="shared" si="837"/>
        <v>Merged Flat Bundles on Pallets</v>
      </c>
      <c r="E2075" s="7" t="str">
        <f t="shared" si="838"/>
        <v>✔Nonmachinable Letters</v>
      </c>
      <c r="F2075" s="7" t="str">
        <f t="shared" si="839"/>
        <v>Non-Barcoded Machinable Flats</v>
      </c>
      <c r="H2075" s="22" t="s">
        <v>137</v>
      </c>
    </row>
    <row r="2076" spans="3:8" ht="15" x14ac:dyDescent="0.3">
      <c r="C2076" s="1"/>
      <c r="D2076" s="7" t="str">
        <f t="shared" si="837"/>
        <v>Merged Pallets-5% Threshold</v>
      </c>
      <c r="E2076" s="7"/>
      <c r="F2076" s="7" t="str">
        <f>H2195</f>
        <v>Non-Machinable Flat Bundles on Pallets</v>
      </c>
      <c r="H2076" s="22" t="s">
        <v>138</v>
      </c>
    </row>
    <row r="2077" spans="3:8" ht="15" x14ac:dyDescent="0.3">
      <c r="C2077" s="1"/>
      <c r="D2077" s="7" t="str">
        <f t="shared" si="837"/>
        <v>Merged Pallets-5% Threshold &amp; City State</v>
      </c>
      <c r="E2077" s="7"/>
      <c r="F2077" s="7"/>
      <c r="H2077" s="22" t="s">
        <v>139</v>
      </c>
    </row>
    <row r="2078" spans="3:8" ht="15" x14ac:dyDescent="0.3">
      <c r="C2078" s="1"/>
      <c r="D2078" s="7" t="str">
        <f t="shared" si="837"/>
        <v>✔Non-Automation Flats</v>
      </c>
      <c r="E2078" s="7"/>
      <c r="F2078" s="7"/>
      <c r="H2078" s="22" t="s">
        <v>38</v>
      </c>
    </row>
    <row r="2079" spans="3:8" ht="15" x14ac:dyDescent="0.3">
      <c r="C2079" s="1"/>
      <c r="D2079" s="7" t="str">
        <f t="shared" si="837"/>
        <v>✔Nonmachinable Letters</v>
      </c>
      <c r="E2079" s="29"/>
      <c r="F2079" s="7"/>
      <c r="H2079" s="22" t="s">
        <v>39</v>
      </c>
    </row>
    <row r="2080" spans="3:8" ht="16.8" x14ac:dyDescent="0.3">
      <c r="C2080" s="68" t="s">
        <v>40</v>
      </c>
      <c r="D2080" s="68"/>
      <c r="E2080" s="68"/>
      <c r="F2080" s="68"/>
      <c r="H2080" s="23" t="s">
        <v>41</v>
      </c>
    </row>
    <row r="2081" spans="3:20" ht="15.6" x14ac:dyDescent="0.3">
      <c r="C2081" s="1"/>
      <c r="D2081" s="28" t="s">
        <v>42</v>
      </c>
      <c r="E2081" s="30"/>
      <c r="F2081" s="7"/>
      <c r="H2081" s="22" t="s">
        <v>140</v>
      </c>
      <c r="I2081" s="22" t="s">
        <v>42</v>
      </c>
    </row>
    <row r="2082" spans="3:20" ht="15" x14ac:dyDescent="0.3">
      <c r="C2082" s="1"/>
      <c r="D2082" s="7" t="str">
        <f>I2082</f>
        <v>✔Additional User Documentation (Any)</v>
      </c>
      <c r="E2082" s="7" t="str">
        <f t="shared" ref="E2082:F2083" si="840">J2082</f>
        <v>✔Optional Endorsement Lines (OELs)</v>
      </c>
      <c r="F2082" s="7" t="str">
        <f t="shared" si="840"/>
        <v>✔Job Setup/Parameter Report</v>
      </c>
      <c r="H2082" s="22" t="s">
        <v>44</v>
      </c>
      <c r="I2082" s="23" t="s">
        <v>45</v>
      </c>
      <c r="J2082" s="23" t="s">
        <v>47</v>
      </c>
      <c r="K2082" s="23" t="s">
        <v>48</v>
      </c>
      <c r="L2082" s="23" t="s">
        <v>49</v>
      </c>
      <c r="M2082" s="23" t="s">
        <v>51</v>
      </c>
      <c r="N2082" s="23" t="s">
        <v>53</v>
      </c>
      <c r="O2082" s="23" t="s">
        <v>55</v>
      </c>
    </row>
    <row r="2083" spans="3:20" ht="15" x14ac:dyDescent="0.3">
      <c r="C2083" s="1"/>
      <c r="D2083" s="7" t="str">
        <f t="shared" ref="D2083:D2084" si="841">I2083</f>
        <v>✔USPS Qualification Report</v>
      </c>
      <c r="E2083" s="7" t="str">
        <f t="shared" si="840"/>
        <v>✔Origin 3-digit Trays/Sacks</v>
      </c>
      <c r="F2083" s="7" t="str">
        <f t="shared" si="840"/>
        <v>✔IM Barcoded Tray Labels</v>
      </c>
      <c r="H2083" s="22" t="s">
        <v>205</v>
      </c>
      <c r="I2083" s="22" t="str">
        <f>L2082</f>
        <v>✔USPS Qualification Report</v>
      </c>
      <c r="J2083" s="22" t="str">
        <f t="shared" ref="J2083:K2083" si="842">M2082</f>
        <v>✔Origin 3-digit Trays/Sacks</v>
      </c>
      <c r="K2083" s="22" t="str">
        <f t="shared" si="842"/>
        <v>✔IM Barcoded Tray Labels</v>
      </c>
    </row>
    <row r="2084" spans="3:20" ht="15" x14ac:dyDescent="0.3">
      <c r="C2084" s="1"/>
      <c r="D2084" s="7" t="str">
        <f t="shared" si="841"/>
        <v>✔FSS Preparation</v>
      </c>
      <c r="E2084" s="7"/>
      <c r="F2084" s="7"/>
      <c r="H2084" s="22" t="s">
        <v>26</v>
      </c>
      <c r="I2084" s="22" t="str">
        <f>O2082</f>
        <v>✔FSS Preparation</v>
      </c>
      <c r="J2084" s="22">
        <f t="shared" ref="J2084:K2084" si="843">P2082</f>
        <v>0</v>
      </c>
      <c r="K2084" s="22">
        <f t="shared" si="843"/>
        <v>0</v>
      </c>
    </row>
    <row r="2085" spans="3:20" ht="15" x14ac:dyDescent="0.3">
      <c r="C2085" s="1"/>
      <c r="D2085" s="7"/>
      <c r="E2085" s="7"/>
      <c r="F2085" s="7"/>
      <c r="H2085" s="22" t="s">
        <v>141</v>
      </c>
      <c r="I2085" s="22">
        <f>R2082</f>
        <v>0</v>
      </c>
      <c r="J2085" s="22">
        <f t="shared" ref="J2085:K2085" si="844">S2082</f>
        <v>0</v>
      </c>
      <c r="K2085" s="22">
        <f t="shared" si="844"/>
        <v>0</v>
      </c>
    </row>
    <row r="2086" spans="3:20" ht="14.4" x14ac:dyDescent="0.3">
      <c r="C2086" s="1"/>
      <c r="D2086" s="9"/>
      <c r="E2086" s="9"/>
      <c r="F2086" s="9"/>
      <c r="H2086" s="22" t="s">
        <v>345</v>
      </c>
    </row>
    <row r="2087" spans="3:20" ht="15.6" x14ac:dyDescent="0.3">
      <c r="C2087" s="1"/>
      <c r="D2087" s="13" t="s">
        <v>58</v>
      </c>
      <c r="E2087" s="7"/>
      <c r="F2087" s="7"/>
      <c r="H2087" s="22" t="s">
        <v>142</v>
      </c>
      <c r="I2087" s="22" t="s">
        <v>58</v>
      </c>
    </row>
    <row r="2088" spans="3:20" ht="15" x14ac:dyDescent="0.3">
      <c r="C2088" s="1"/>
      <c r="D2088" s="7" t="str">
        <f>+I2088</f>
        <v>✔CRD Trays</v>
      </c>
      <c r="E2088" s="7" t="str">
        <f t="shared" ref="E2088:F2091" si="845">+J2088</f>
        <v>✔CR5 Trays</v>
      </c>
      <c r="F2088" s="7" t="str">
        <f t="shared" si="845"/>
        <v>✔CR3 Trays</v>
      </c>
      <c r="H2088" s="22" t="s">
        <v>32</v>
      </c>
      <c r="I2088" s="23" t="s">
        <v>60</v>
      </c>
      <c r="J2088" s="23" t="s">
        <v>61</v>
      </c>
      <c r="K2088" s="23" t="s">
        <v>62</v>
      </c>
      <c r="L2088" s="23" t="s">
        <v>63</v>
      </c>
      <c r="M2088" s="23" t="s">
        <v>64</v>
      </c>
      <c r="N2088" s="23" t="s">
        <v>65</v>
      </c>
      <c r="O2088" s="23" t="s">
        <v>67</v>
      </c>
      <c r="P2088" s="23" t="s">
        <v>68</v>
      </c>
      <c r="Q2088" s="23" t="s">
        <v>69</v>
      </c>
      <c r="R2088" s="23" t="s">
        <v>70</v>
      </c>
      <c r="S2088" s="23" t="s">
        <v>71</v>
      </c>
      <c r="T2088" s="23" t="s">
        <v>73</v>
      </c>
    </row>
    <row r="2089" spans="3:20" ht="15" x14ac:dyDescent="0.3">
      <c r="C2089" s="1"/>
      <c r="D2089" s="7" t="str">
        <f t="shared" ref="D2089:D2091" si="846">+I2089</f>
        <v>✔CRD Sacks</v>
      </c>
      <c r="E2089" s="7" t="str">
        <f t="shared" si="845"/>
        <v>✔CR5S Sacks</v>
      </c>
      <c r="F2089" s="7" t="str">
        <f t="shared" si="845"/>
        <v>✔CR5 Sacks</v>
      </c>
      <c r="H2089" s="22" t="s">
        <v>143</v>
      </c>
      <c r="I2089" s="22" t="str">
        <f>L2088</f>
        <v>✔CRD Sacks</v>
      </c>
      <c r="J2089" s="22" t="str">
        <f t="shared" ref="J2089:K2089" si="847">M2088</f>
        <v>✔CR5S Sacks</v>
      </c>
      <c r="K2089" s="22" t="str">
        <f t="shared" si="847"/>
        <v>✔CR5 Sacks</v>
      </c>
    </row>
    <row r="2090" spans="3:20" ht="15" x14ac:dyDescent="0.3">
      <c r="C2090" s="1"/>
      <c r="D2090" s="7" t="str">
        <f t="shared" si="846"/>
        <v>✔High Density (HD) Price</v>
      </c>
      <c r="E2090" s="7" t="str">
        <f t="shared" si="845"/>
        <v>✔Saturation Price (75%Total)</v>
      </c>
      <c r="F2090" s="7" t="str">
        <f t="shared" si="845"/>
        <v>✔Saturation Price (90%Res)</v>
      </c>
      <c r="H2090" s="22" t="s">
        <v>38</v>
      </c>
      <c r="I2090" s="22" t="str">
        <f>O2088</f>
        <v>✔High Density (HD) Price</v>
      </c>
      <c r="J2090" s="22" t="str">
        <f t="shared" ref="J2090:K2090" si="848">P2088</f>
        <v>✔Saturation Price (75%Total)</v>
      </c>
      <c r="K2090" s="22" t="str">
        <f t="shared" si="848"/>
        <v>✔Saturation Price (90%Res)</v>
      </c>
    </row>
    <row r="2091" spans="3:20" ht="15" x14ac:dyDescent="0.3">
      <c r="C2091" s="1"/>
      <c r="D2091" s="7" t="str">
        <f t="shared" si="846"/>
        <v>✔eLOT Sequencing</v>
      </c>
      <c r="E2091" s="7" t="str">
        <f t="shared" si="845"/>
        <v>✔Walk Sequencing</v>
      </c>
      <c r="F2091" s="7" t="str">
        <f t="shared" si="845"/>
        <v>✔High Density Plus (HDP) Price</v>
      </c>
      <c r="H2091" s="22" t="s">
        <v>144</v>
      </c>
      <c r="I2091" s="22" t="str">
        <f>R2088</f>
        <v>✔eLOT Sequencing</v>
      </c>
      <c r="J2091" s="22" t="str">
        <f t="shared" ref="J2091:K2091" si="849">S2088</f>
        <v>✔Walk Sequencing</v>
      </c>
      <c r="K2091" s="22" t="str">
        <f t="shared" si="849"/>
        <v>✔High Density Plus (HDP) Price</v>
      </c>
    </row>
    <row r="2092" spans="3:20" ht="15" x14ac:dyDescent="0.3">
      <c r="C2092" s="1"/>
      <c r="D2092" s="7"/>
      <c r="E2092" s="7"/>
      <c r="F2092" s="7"/>
      <c r="H2092" s="22" t="s">
        <v>39</v>
      </c>
      <c r="I2092" s="22">
        <f>U2088</f>
        <v>0</v>
      </c>
      <c r="J2092" s="22">
        <f t="shared" ref="J2092:K2092" si="850">V2088</f>
        <v>0</v>
      </c>
      <c r="K2092" s="22">
        <f t="shared" si="850"/>
        <v>0</v>
      </c>
    </row>
    <row r="2093" spans="3:20" ht="15" x14ac:dyDescent="0.3">
      <c r="C2093" s="1"/>
      <c r="D2093" s="7"/>
      <c r="E2093" s="7"/>
      <c r="F2093" s="7"/>
      <c r="H2093" s="22" t="s">
        <v>76</v>
      </c>
    </row>
    <row r="2094" spans="3:20" ht="15.6" x14ac:dyDescent="0.3">
      <c r="C2094" s="1"/>
      <c r="D2094" s="13" t="s">
        <v>104</v>
      </c>
      <c r="E2094" s="7"/>
      <c r="F2094" s="7"/>
      <c r="H2094" s="22" t="s">
        <v>145</v>
      </c>
      <c r="I2094" s="22" t="s">
        <v>104</v>
      </c>
    </row>
    <row r="2095" spans="3:20" ht="15" x14ac:dyDescent="0.3">
      <c r="C2095" s="1"/>
      <c r="D2095" s="7" t="str">
        <f>I2095</f>
        <v>✔5-digit Scheme Bundles (L007)</v>
      </c>
      <c r="E2095" s="7" t="str">
        <f t="shared" ref="E2095:F2095" si="851">J2095</f>
        <v>✔3-digit Scheme Bundles (L008)</v>
      </c>
      <c r="F2095" s="7" t="str">
        <f t="shared" si="851"/>
        <v>✔5-digit Scheme Sacks</v>
      </c>
      <c r="H2095" s="22" t="s">
        <v>146</v>
      </c>
      <c r="I2095" s="23" t="s">
        <v>107</v>
      </c>
      <c r="J2095" s="23" t="s">
        <v>108</v>
      </c>
      <c r="K2095" s="23" t="s">
        <v>109</v>
      </c>
    </row>
    <row r="2096" spans="3:20" ht="15" x14ac:dyDescent="0.3">
      <c r="C2096" s="1"/>
      <c r="D2096" s="7"/>
      <c r="E2096" s="7"/>
      <c r="F2096" s="7"/>
      <c r="H2096" s="22" t="s">
        <v>147</v>
      </c>
    </row>
    <row r="2097" spans="3:13" ht="15.6" x14ac:dyDescent="0.3">
      <c r="C2097" s="1"/>
      <c r="D2097" s="13" t="s">
        <v>110</v>
      </c>
      <c r="E2097" s="7"/>
      <c r="F2097" s="7"/>
      <c r="H2097" s="22" t="s">
        <v>148</v>
      </c>
      <c r="I2097" s="22" t="s">
        <v>110</v>
      </c>
    </row>
    <row r="2098" spans="3:13" ht="15" x14ac:dyDescent="0.3">
      <c r="C2098" s="1"/>
      <c r="D2098" s="7" t="str">
        <f>I2098</f>
        <v>✔No Overflow Trays</v>
      </c>
      <c r="E2098" s="7" t="str">
        <f t="shared" ref="E2098:F2098" si="852">J2098</f>
        <v>✔5-digit\Scheme Trays</v>
      </c>
      <c r="F2098" s="7" t="str">
        <f t="shared" si="852"/>
        <v>✔3-digit\Scheme Trays</v>
      </c>
      <c r="H2098" s="22" t="s">
        <v>149</v>
      </c>
      <c r="I2098" s="23" t="s">
        <v>112</v>
      </c>
      <c r="J2098" s="23" t="s">
        <v>114</v>
      </c>
      <c r="K2098" s="23" t="s">
        <v>115</v>
      </c>
      <c r="L2098" s="23" t="s">
        <v>116</v>
      </c>
    </row>
    <row r="2099" spans="3:13" ht="15" x14ac:dyDescent="0.3">
      <c r="C2099" s="1"/>
      <c r="D2099" s="7" t="str">
        <f>I2099</f>
        <v>✔AADC Trays</v>
      </c>
      <c r="E2099" s="7"/>
      <c r="F2099" s="7"/>
      <c r="H2099" s="22" t="s">
        <v>346</v>
      </c>
      <c r="I2099" s="22" t="str">
        <f>L2098</f>
        <v>✔AADC Trays</v>
      </c>
      <c r="J2099" s="22">
        <f t="shared" ref="J2099:K2099" si="853">M2098</f>
        <v>0</v>
      </c>
      <c r="K2099" s="22">
        <f t="shared" si="853"/>
        <v>0</v>
      </c>
    </row>
    <row r="2100" spans="3:13" ht="15" x14ac:dyDescent="0.3">
      <c r="C2100" s="16"/>
      <c r="D2100" s="7"/>
      <c r="E2100" s="7"/>
      <c r="F2100" s="7"/>
      <c r="H2100" s="22" t="s">
        <v>150</v>
      </c>
    </row>
    <row r="2101" spans="3:13" ht="15.6" x14ac:dyDescent="0.3">
      <c r="C2101" s="1"/>
      <c r="D2101" s="13" t="s">
        <v>119</v>
      </c>
      <c r="E2101" s="7"/>
      <c r="F2101" s="7"/>
      <c r="H2101" s="22" t="s">
        <v>151</v>
      </c>
      <c r="I2101" s="22" t="s">
        <v>119</v>
      </c>
    </row>
    <row r="2102" spans="3:13" ht="15" x14ac:dyDescent="0.3">
      <c r="C2102" s="1"/>
      <c r="D2102" s="7" t="str">
        <f>I2102</f>
        <v>✔PS Form 3600-EZ</v>
      </c>
      <c r="E2102" s="7" t="str">
        <f t="shared" ref="E2102:F2103" si="854">J2102</f>
        <v>✔PS Form 3600-PM</v>
      </c>
      <c r="F2102" s="7" t="str">
        <f t="shared" si="854"/>
        <v>✔PS Form 3602-NZ</v>
      </c>
      <c r="H2102" s="22" t="s">
        <v>138</v>
      </c>
      <c r="I2102" s="23" t="s">
        <v>122</v>
      </c>
      <c r="J2102" s="23" t="s">
        <v>124</v>
      </c>
      <c r="K2102" s="23" t="s">
        <v>128</v>
      </c>
      <c r="L2102" s="23" t="s">
        <v>130</v>
      </c>
      <c r="M2102" s="23" t="s">
        <v>131</v>
      </c>
    </row>
    <row r="2103" spans="3:13" ht="15" x14ac:dyDescent="0.3">
      <c r="C2103" s="1"/>
      <c r="D2103" s="7" t="str">
        <f t="shared" ref="D2103" si="855">I2103</f>
        <v>✔PS Form 3605-R</v>
      </c>
      <c r="E2103" s="7" t="str">
        <f t="shared" si="854"/>
        <v>✔PS Form 8125</v>
      </c>
      <c r="F2103" s="7"/>
      <c r="H2103" s="22" t="s">
        <v>139</v>
      </c>
      <c r="I2103" s="22" t="str">
        <f>L2102</f>
        <v>✔PS Form 3605-R</v>
      </c>
      <c r="J2103" s="22" t="str">
        <f t="shared" ref="J2103:K2103" si="856">M2102</f>
        <v>✔PS Form 8125</v>
      </c>
      <c r="K2103" s="22">
        <f t="shared" si="856"/>
        <v>0</v>
      </c>
    </row>
    <row r="2104" spans="3:13" ht="15" x14ac:dyDescent="0.3">
      <c r="C2104" s="1"/>
      <c r="D2104" s="7"/>
      <c r="E2104" s="7"/>
      <c r="F2104" s="7"/>
      <c r="H2104" s="22" t="s">
        <v>152</v>
      </c>
      <c r="I2104" s="22">
        <f>O2102</f>
        <v>0</v>
      </c>
      <c r="J2104" s="22">
        <f t="shared" ref="J2104:K2104" si="857">P2102</f>
        <v>0</v>
      </c>
      <c r="K2104" s="22">
        <f t="shared" si="857"/>
        <v>0</v>
      </c>
    </row>
    <row r="2105" spans="3:13" ht="15" x14ac:dyDescent="0.3">
      <c r="C2105" s="1"/>
      <c r="D2105" s="7"/>
      <c r="E2105" s="7"/>
      <c r="F2105" s="7"/>
      <c r="H2105" s="22" t="s">
        <v>153</v>
      </c>
      <c r="I2105" s="22">
        <f>R2102</f>
        <v>0</v>
      </c>
      <c r="J2105" s="22">
        <f>S2102</f>
        <v>0</v>
      </c>
      <c r="K2105" s="22">
        <f>T2102</f>
        <v>0</v>
      </c>
    </row>
    <row r="2106" spans="3:13" ht="15" x14ac:dyDescent="0.3">
      <c r="C2106" s="26"/>
      <c r="D2106" s="27"/>
      <c r="E2106" s="27"/>
      <c r="F2106" s="27"/>
      <c r="H2106" s="22" t="s">
        <v>154</v>
      </c>
      <c r="I2106" s="22"/>
      <c r="J2106" s="22"/>
      <c r="K2106" s="22"/>
    </row>
    <row r="2107" spans="3:13" ht="15" x14ac:dyDescent="0.3">
      <c r="C2107" s="1"/>
      <c r="D2107" s="7"/>
      <c r="E2107" s="7"/>
      <c r="F2107" s="7"/>
      <c r="H2107" s="22"/>
      <c r="I2107" s="22"/>
      <c r="J2107" s="22"/>
      <c r="K2107" s="22"/>
    </row>
    <row r="2108" spans="3:13" ht="15" x14ac:dyDescent="0.3">
      <c r="C2108" s="1"/>
      <c r="D2108" s="7"/>
      <c r="E2108" s="7"/>
      <c r="F2108" s="7"/>
      <c r="H2108" s="22"/>
      <c r="I2108" s="22"/>
      <c r="J2108" s="22"/>
      <c r="K2108" s="22"/>
    </row>
    <row r="2109" spans="3:13" ht="15" x14ac:dyDescent="0.3">
      <c r="C2109" s="16"/>
      <c r="D2109" s="7"/>
      <c r="E2109" s="7"/>
      <c r="F2109" s="7"/>
      <c r="H2109" s="22"/>
    </row>
    <row r="2110" spans="3:13" ht="15.6" x14ac:dyDescent="0.3">
      <c r="C2110" s="1"/>
      <c r="D2110" s="13"/>
      <c r="E2110" s="17"/>
      <c r="F2110" s="6"/>
      <c r="H2110" s="22"/>
    </row>
    <row r="2111" spans="3:13" ht="14.4" customHeight="1" x14ac:dyDescent="0.3">
      <c r="C2111" s="1"/>
      <c r="D2111" s="71"/>
      <c r="E2111" s="71"/>
      <c r="F2111" s="71"/>
      <c r="H2111" s="22"/>
    </row>
    <row r="2112" spans="3:13" ht="14.4" customHeight="1" x14ac:dyDescent="0.3">
      <c r="C2112" s="1"/>
      <c r="D2112" s="71"/>
      <c r="E2112" s="71"/>
      <c r="F2112" s="71"/>
      <c r="H2112" s="22"/>
    </row>
    <row r="2113" spans="3:11" ht="15.6" x14ac:dyDescent="0.3">
      <c r="C2113" s="1"/>
      <c r="D2113" s="7"/>
      <c r="E2113" s="17"/>
      <c r="F2113" s="18"/>
      <c r="H2113" s="22"/>
    </row>
    <row r="2114" spans="3:11" ht="15.6" x14ac:dyDescent="0.3">
      <c r="C2114" s="1"/>
      <c r="D2114" s="7"/>
      <c r="E2114" s="17"/>
      <c r="F2114" s="18"/>
      <c r="H2114" s="22"/>
    </row>
    <row r="2115" spans="3:11" ht="15" x14ac:dyDescent="0.3">
      <c r="C2115" s="1"/>
      <c r="D2115" s="7"/>
      <c r="E2115" s="7"/>
      <c r="F2115" s="7"/>
      <c r="H2115" s="22"/>
      <c r="I2115" s="22"/>
      <c r="J2115" s="22"/>
      <c r="K2115" s="22"/>
    </row>
    <row r="2116" spans="3:11" ht="15" x14ac:dyDescent="0.3">
      <c r="C2116" s="1"/>
      <c r="D2116" s="7"/>
      <c r="E2116" s="7"/>
      <c r="F2116" s="7"/>
      <c r="H2116" s="22"/>
      <c r="I2116" s="22"/>
      <c r="J2116" s="22"/>
      <c r="K2116" s="22"/>
    </row>
    <row r="2117" spans="3:11" ht="15" x14ac:dyDescent="0.3">
      <c r="C2117" s="16"/>
      <c r="D2117" s="7"/>
      <c r="E2117" s="7"/>
      <c r="F2117" s="7"/>
      <c r="H2117" s="22"/>
    </row>
    <row r="2118" spans="3:11" ht="14.4" customHeight="1" x14ac:dyDescent="0.3">
      <c r="C2118" s="1"/>
      <c r="D2118" s="71"/>
      <c r="E2118" s="71"/>
      <c r="F2118" s="71"/>
      <c r="H2118" s="22"/>
    </row>
    <row r="2119" spans="3:11" ht="14.4" customHeight="1" x14ac:dyDescent="0.3">
      <c r="C2119" s="1"/>
      <c r="D2119" s="71"/>
      <c r="E2119" s="71"/>
      <c r="F2119" s="71"/>
      <c r="H2119" s="22"/>
    </row>
    <row r="2120" spans="3:11" ht="15.6" x14ac:dyDescent="0.3">
      <c r="C2120" s="1"/>
      <c r="D2120" s="7"/>
      <c r="E2120" s="17"/>
      <c r="F2120" s="18"/>
      <c r="H2120" s="22"/>
    </row>
    <row r="2121" spans="3:11" ht="15.6" x14ac:dyDescent="0.3">
      <c r="C2121" s="1"/>
      <c r="D2121" s="13"/>
      <c r="E2121" s="17"/>
      <c r="F2121" s="6"/>
      <c r="H2121" s="22"/>
    </row>
    <row r="2122" spans="3:11" ht="14.4" customHeight="1" x14ac:dyDescent="0.3">
      <c r="C2122" s="1"/>
      <c r="D2122" s="71"/>
      <c r="E2122" s="71"/>
      <c r="F2122" s="71"/>
      <c r="H2122" s="22"/>
    </row>
    <row r="2123" spans="3:11" ht="14.4" customHeight="1" x14ac:dyDescent="0.3">
      <c r="C2123" s="1"/>
      <c r="D2123" s="71"/>
      <c r="E2123" s="71"/>
      <c r="F2123" s="71"/>
      <c r="H2123" s="22"/>
    </row>
    <row r="2124" spans="3:11" ht="15.6" x14ac:dyDescent="0.3">
      <c r="C2124" s="1"/>
      <c r="D2124" s="7"/>
      <c r="E2124" s="17"/>
      <c r="F2124" s="18"/>
      <c r="H2124" s="22"/>
    </row>
    <row r="2125" spans="3:11" ht="15.6" x14ac:dyDescent="0.3">
      <c r="C2125" s="1"/>
      <c r="D2125" s="7"/>
      <c r="E2125" s="17"/>
      <c r="F2125" s="18"/>
      <c r="H2125" s="22"/>
    </row>
    <row r="2126" spans="3:11" ht="15" x14ac:dyDescent="0.3">
      <c r="C2126" s="26"/>
      <c r="D2126" s="27"/>
      <c r="E2126" s="27"/>
      <c r="F2126" s="27"/>
      <c r="H2126" s="22"/>
    </row>
    <row r="2127" spans="3:11" ht="15.6" x14ac:dyDescent="0.3">
      <c r="C2127" s="1"/>
      <c r="D2127" s="13" t="s">
        <v>111</v>
      </c>
      <c r="E2127" s="17" t="s">
        <v>133</v>
      </c>
      <c r="F2127" s="6" t="str">
        <f>H2102</f>
        <v>Merged Pallets-5% Threshold</v>
      </c>
      <c r="H2127" s="22"/>
    </row>
    <row r="2128" spans="3:11" ht="14.4" customHeight="1" x14ac:dyDescent="0.3">
      <c r="C2128" s="1"/>
      <c r="D2128" s="71" t="str">
        <f>CONCATENATE(H2099,H2100,H2101)</f>
        <v>Machinable Flats Co-Sacked PreparationMerged Bundles on PalletsMerged Flats in Sacks</v>
      </c>
      <c r="E2128" s="71"/>
      <c r="F2128" s="71"/>
      <c r="H2128" s="22"/>
    </row>
    <row r="2129" spans="3:10" ht="14.4" customHeight="1" x14ac:dyDescent="0.3">
      <c r="C2129" s="1"/>
      <c r="D2129" s="71"/>
      <c r="E2129" s="71"/>
      <c r="F2129" s="71"/>
      <c r="H2129" s="22"/>
    </row>
    <row r="2130" spans="3:10" ht="15.6" x14ac:dyDescent="0.3">
      <c r="C2130" s="1"/>
      <c r="D2130" s="7" t="s">
        <v>120</v>
      </c>
      <c r="E2130" s="17" t="s">
        <v>134</v>
      </c>
      <c r="F2130" s="18">
        <f>$I$2</f>
        <v>45678</v>
      </c>
      <c r="H2130" s="22"/>
    </row>
    <row r="2131" spans="3:10" ht="15" x14ac:dyDescent="0.3">
      <c r="C2131" s="1"/>
      <c r="D2131" s="7"/>
      <c r="E2131" s="19"/>
      <c r="F2131" s="20"/>
      <c r="H2131" s="22"/>
    </row>
    <row r="2132" spans="3:10" ht="14.4" x14ac:dyDescent="0.3">
      <c r="C2132" s="1"/>
      <c r="D2132" s="1"/>
      <c r="E2132" s="1"/>
      <c r="F2132" s="1"/>
      <c r="H2132" s="22"/>
    </row>
    <row r="2133" spans="3:10" ht="16.8" x14ac:dyDescent="0.3">
      <c r="C2133" s="72" t="s">
        <v>3</v>
      </c>
      <c r="D2133" s="72"/>
      <c r="E2133" s="72"/>
      <c r="F2133" s="72"/>
      <c r="H2133" s="22"/>
    </row>
    <row r="2134" spans="3:10" ht="16.8" x14ac:dyDescent="0.3">
      <c r="C2134" s="73" t="s">
        <v>4</v>
      </c>
      <c r="D2134" s="73"/>
      <c r="E2134" s="73"/>
      <c r="F2134" s="73"/>
      <c r="H2134" s="22"/>
    </row>
    <row r="2135" spans="3:10" ht="14.4" x14ac:dyDescent="0.3">
      <c r="C2135" s="1"/>
      <c r="D2135" s="9"/>
      <c r="E2135" s="9"/>
      <c r="F2135" s="9"/>
      <c r="H2135" s="22"/>
    </row>
    <row r="2136" spans="3:10" ht="15.6" x14ac:dyDescent="0.3">
      <c r="C2136" s="69" t="str">
        <f t="shared" ref="C2136:C2144" si="858">+J2136</f>
        <v>Company Name:   HC3 INC</v>
      </c>
      <c r="D2136" s="69"/>
      <c r="E2136" s="69"/>
      <c r="F2136" s="69"/>
      <c r="H2136" s="65" t="s">
        <v>5</v>
      </c>
      <c r="I2136" s="65" t="s">
        <v>417</v>
      </c>
      <c r="J2136" s="22" t="str">
        <f t="shared" ref="J2136:J2144" si="859">CONCATENATE(H2136,I2136)</f>
        <v>Company Name:   HC3 INC</v>
      </c>
    </row>
    <row r="2137" spans="3:10" ht="15.6" x14ac:dyDescent="0.3">
      <c r="C2137" s="69" t="s">
        <v>423</v>
      </c>
      <c r="D2137" s="69"/>
      <c r="E2137" s="69"/>
      <c r="F2137" s="69"/>
      <c r="H2137" s="67" t="s">
        <v>7</v>
      </c>
      <c r="I2137" s="67" t="s">
        <v>190</v>
      </c>
      <c r="J2137" s="22" t="e" cm="1">
        <f t="array" ref="J2137">CONCATENATE(I2118I2118H2118,K2131I2118)</f>
        <v>#NAME?</v>
      </c>
    </row>
    <row r="2138" spans="3:10" ht="15.6" x14ac:dyDescent="0.3">
      <c r="C2138" s="69" t="str">
        <f t="shared" si="858"/>
        <v>Product Version:   4.1</v>
      </c>
      <c r="D2138" s="69"/>
      <c r="E2138" s="69"/>
      <c r="F2138" s="69"/>
      <c r="H2138" s="22" t="s">
        <v>9</v>
      </c>
      <c r="I2138" s="22">
        <v>4.0999999999999996</v>
      </c>
      <c r="J2138" s="22" t="str">
        <f>CONCATENATE(H2138,I2138)</f>
        <v>Product Version:   4.1</v>
      </c>
    </row>
    <row r="2139" spans="3:10" ht="15" x14ac:dyDescent="0.3">
      <c r="C2139" s="70" t="str">
        <f t="shared" si="858"/>
        <v>Sales Contact:   Sales</v>
      </c>
      <c r="D2139" s="70"/>
      <c r="E2139" s="70"/>
      <c r="F2139" s="70"/>
      <c r="H2139" s="65" t="s">
        <v>10</v>
      </c>
      <c r="I2139" s="65" t="s">
        <v>11</v>
      </c>
      <c r="J2139" s="22" t="str">
        <f t="shared" si="859"/>
        <v>Sales Contact:   Sales</v>
      </c>
    </row>
    <row r="2140" spans="3:10" ht="15" x14ac:dyDescent="0.3">
      <c r="C2140" s="70" t="str">
        <f t="shared" si="858"/>
        <v>Address:   2461 1st Avenue South</v>
      </c>
      <c r="D2140" s="70"/>
      <c r="E2140" s="70"/>
      <c r="F2140" s="70"/>
      <c r="H2140" s="22" t="s">
        <v>12</v>
      </c>
      <c r="I2140" s="65" t="s">
        <v>418</v>
      </c>
      <c r="J2140" s="22" t="str">
        <f t="shared" si="859"/>
        <v>Address:   2461 1st Avenue South</v>
      </c>
    </row>
    <row r="2141" spans="3:10" ht="15" x14ac:dyDescent="0.3">
      <c r="C2141" s="70" t="str">
        <f t="shared" si="858"/>
        <v>City State Zip:   Birmingham AL 35210-1540</v>
      </c>
      <c r="D2141" s="70"/>
      <c r="E2141" s="70"/>
      <c r="F2141" s="70"/>
      <c r="H2141" s="22" t="s">
        <v>14</v>
      </c>
      <c r="I2141" s="65" t="s">
        <v>419</v>
      </c>
      <c r="J2141" s="22" t="str">
        <f t="shared" si="859"/>
        <v>City State Zip:   Birmingham AL 35210-1540</v>
      </c>
    </row>
    <row r="2142" spans="3:10" ht="15" x14ac:dyDescent="0.3">
      <c r="C2142" s="70" t="str">
        <f t="shared" si="858"/>
        <v>Phone:   (877) 838-2345</v>
      </c>
      <c r="D2142" s="70"/>
      <c r="E2142" s="70"/>
      <c r="F2142" s="70"/>
      <c r="H2142" s="22" t="s">
        <v>15</v>
      </c>
      <c r="I2142" s="65" t="s">
        <v>420</v>
      </c>
      <c r="J2142" s="22" t="str">
        <f t="shared" si="859"/>
        <v>Phone:   (877) 838-2345</v>
      </c>
    </row>
    <row r="2143" spans="3:10" ht="15" x14ac:dyDescent="0.3">
      <c r="C2143" s="70" t="str">
        <f t="shared" si="858"/>
        <v>Email:   info@hc3.io</v>
      </c>
      <c r="D2143" s="70"/>
      <c r="E2143" s="70"/>
      <c r="F2143" s="70"/>
      <c r="H2143" s="65" t="s">
        <v>19</v>
      </c>
      <c r="I2143" s="66" t="s">
        <v>421</v>
      </c>
      <c r="J2143" s="22" t="str">
        <f t="shared" si="859"/>
        <v>Email:   info@hc3.io</v>
      </c>
    </row>
    <row r="2144" spans="3:10" ht="15" x14ac:dyDescent="0.3">
      <c r="C2144" s="70" t="str">
        <f t="shared" si="858"/>
        <v>Web:   https://hc3.io/</v>
      </c>
      <c r="D2144" s="70"/>
      <c r="E2144" s="70"/>
      <c r="F2144" s="70"/>
      <c r="H2144" s="22" t="s">
        <v>21</v>
      </c>
      <c r="I2144" s="66" t="s">
        <v>422</v>
      </c>
      <c r="J2144" s="22" t="str">
        <f t="shared" si="859"/>
        <v>Web:   https://hc3.io/</v>
      </c>
    </row>
    <row r="2145" spans="3:8" ht="14.4" x14ac:dyDescent="0.3">
      <c r="C2145" s="1"/>
      <c r="D2145" s="9"/>
      <c r="E2145" s="9"/>
      <c r="F2145" s="9"/>
      <c r="H2145" s="22"/>
    </row>
    <row r="2146" spans="3:8" ht="16.8" x14ac:dyDescent="0.3">
      <c r="C2146" s="68" t="s">
        <v>23</v>
      </c>
      <c r="D2146" s="68"/>
      <c r="E2146" s="68"/>
      <c r="F2146" s="68"/>
      <c r="H2146" s="22"/>
    </row>
    <row r="2147" spans="3:8" ht="15.6" x14ac:dyDescent="0.3">
      <c r="C2147" s="1"/>
      <c r="D2147" s="28" t="str">
        <f>H2147</f>
        <v>Standard Mail</v>
      </c>
      <c r="E2147" s="28" t="str">
        <f>H2164</f>
        <v>First-Class</v>
      </c>
      <c r="F2147" s="13" t="str">
        <f>H2177</f>
        <v>Periodical</v>
      </c>
      <c r="H2147" s="22" t="s">
        <v>24</v>
      </c>
    </row>
    <row r="2148" spans="3:8" ht="15" x14ac:dyDescent="0.3">
      <c r="C2148" s="1"/>
      <c r="D2148" s="7" t="str">
        <f>H2148</f>
        <v>✔Automation Flats</v>
      </c>
      <c r="E2148" s="7" t="str">
        <f>+H2165</f>
        <v>Automation Flat Trays on Pallets</v>
      </c>
      <c r="F2148" s="7" t="str">
        <f>H2178</f>
        <v>Automation Letters</v>
      </c>
      <c r="H2148" s="22" t="s">
        <v>25</v>
      </c>
    </row>
    <row r="2149" spans="3:8" ht="15" x14ac:dyDescent="0.3">
      <c r="C2149" s="1"/>
      <c r="D2149" s="7" t="str">
        <f t="shared" ref="D2149:D2163" si="860">H2149</f>
        <v>✔Automation Letters</v>
      </c>
      <c r="E2149" s="7" t="str">
        <f t="shared" ref="E2149:E2159" si="861">+H2166</f>
        <v>✔Automation Flats - Bundle Based Option</v>
      </c>
      <c r="F2149" s="7" t="str">
        <f t="shared" ref="F2149:F2160" si="862">H2179</f>
        <v>Barcoded Machinable Flats</v>
      </c>
      <c r="H2149" s="22" t="s">
        <v>26</v>
      </c>
    </row>
    <row r="2150" spans="3:8" ht="15" x14ac:dyDescent="0.3">
      <c r="C2150" s="1"/>
      <c r="D2150" s="7" t="str">
        <f t="shared" si="860"/>
        <v>✔Co-Sacked Flats</v>
      </c>
      <c r="E2150" s="7" t="str">
        <f t="shared" si="861"/>
        <v>✔Automation Flats - Tray Based Option</v>
      </c>
      <c r="F2150" s="7" t="str">
        <f t="shared" si="862"/>
        <v>Carrier Route Flats</v>
      </c>
      <c r="H2150" s="22" t="s">
        <v>341</v>
      </c>
    </row>
    <row r="2151" spans="3:8" ht="15" x14ac:dyDescent="0.3">
      <c r="C2151" s="1"/>
      <c r="D2151" s="7" t="str">
        <f t="shared" si="860"/>
        <v>✔ECR Flats</v>
      </c>
      <c r="E2151" s="7" t="str">
        <f t="shared" si="861"/>
        <v>✔Automation Letters</v>
      </c>
      <c r="F2151" s="7" t="str">
        <f t="shared" si="862"/>
        <v>Carrier Route Letters</v>
      </c>
      <c r="H2151" s="22" t="s">
        <v>27</v>
      </c>
    </row>
    <row r="2152" spans="3:8" ht="15" x14ac:dyDescent="0.3">
      <c r="C2152" s="1"/>
      <c r="D2152" s="7" t="str">
        <f t="shared" si="860"/>
        <v>✔ECR Letters &lt;= 3.0 Ounces</v>
      </c>
      <c r="E2152" s="7" t="str">
        <f t="shared" si="861"/>
        <v>✔Automation Letters - Trays on Pallets</v>
      </c>
      <c r="F2152" s="7" t="str">
        <f t="shared" si="862"/>
        <v>Machinable Flat Bundles on Pallets</v>
      </c>
      <c r="H2152" s="22" t="s">
        <v>28</v>
      </c>
    </row>
    <row r="2153" spans="3:8" ht="15" x14ac:dyDescent="0.3">
      <c r="C2153" s="1"/>
      <c r="D2153" s="7" t="str">
        <f t="shared" si="860"/>
        <v>✔ECR Letters &gt; 3.0 Ounces</v>
      </c>
      <c r="E2153" s="7" t="str">
        <f t="shared" si="861"/>
        <v>✔Co-Trayed Flats</v>
      </c>
      <c r="F2153" s="7" t="str">
        <f t="shared" si="862"/>
        <v>Machinable Flats Co-Sacked Preparation</v>
      </c>
      <c r="H2153" s="22" t="s">
        <v>29</v>
      </c>
    </row>
    <row r="2154" spans="3:8" ht="15" x14ac:dyDescent="0.3">
      <c r="C2154" s="1"/>
      <c r="D2154" s="7" t="str">
        <f t="shared" si="860"/>
        <v>Flat Bundles on Pallets</v>
      </c>
      <c r="E2154" s="7" t="str">
        <f t="shared" si="861"/>
        <v>✔Machinable Letter Trays on Pallets</v>
      </c>
      <c r="F2154" s="7" t="str">
        <f t="shared" si="862"/>
        <v>Merged Bundles on Pallets</v>
      </c>
      <c r="H2154" s="22" t="s">
        <v>136</v>
      </c>
    </row>
    <row r="2155" spans="3:8" ht="15" x14ac:dyDescent="0.3">
      <c r="C2155" s="1"/>
      <c r="D2155" s="7" t="str">
        <f t="shared" si="860"/>
        <v>Irregular Parcels</v>
      </c>
      <c r="E2155" s="7" t="str">
        <f t="shared" si="861"/>
        <v>✔Machinable Letters</v>
      </c>
      <c r="F2155" s="7" t="str">
        <f t="shared" si="862"/>
        <v>Merged Flats in Sacks</v>
      </c>
      <c r="H2155" s="22" t="s">
        <v>169</v>
      </c>
    </row>
    <row r="2156" spans="3:8" ht="15" x14ac:dyDescent="0.3">
      <c r="C2156" s="1"/>
      <c r="D2156" s="7" t="str">
        <f t="shared" si="860"/>
        <v>✔Machinable Letters</v>
      </c>
      <c r="E2156" s="7" t="str">
        <f t="shared" si="861"/>
        <v>Non-Automation Flat Trays on Pallets</v>
      </c>
      <c r="F2156" s="7" t="str">
        <f t="shared" si="862"/>
        <v>Merged Pallets-5% Threshold</v>
      </c>
      <c r="H2156" s="22" t="s">
        <v>32</v>
      </c>
    </row>
    <row r="2157" spans="3:8" ht="15" x14ac:dyDescent="0.3">
      <c r="C2157" s="1"/>
      <c r="D2157" s="7" t="str">
        <f t="shared" si="860"/>
        <v>Machinable Parcels</v>
      </c>
      <c r="E2157" s="7" t="str">
        <f t="shared" si="861"/>
        <v>✔Non-Automation Flats</v>
      </c>
      <c r="F2157" s="7" t="str">
        <f t="shared" si="862"/>
        <v>Merged Pallets-5% Threshold &amp; City State</v>
      </c>
      <c r="H2157" s="22" t="s">
        <v>171</v>
      </c>
    </row>
    <row r="2158" spans="3:8" ht="15" x14ac:dyDescent="0.3">
      <c r="C2158" s="1"/>
      <c r="D2158" s="7" t="str">
        <f t="shared" si="860"/>
        <v>Merged Flat Bundles in Sacks</v>
      </c>
      <c r="E2158" s="7" t="str">
        <f t="shared" si="861"/>
        <v>✔Non-Machinable Letter Trays on Pallets</v>
      </c>
      <c r="F2158" s="7" t="str">
        <f t="shared" si="862"/>
        <v>Non-Automation Letters</v>
      </c>
      <c r="H2158" s="22" t="s">
        <v>172</v>
      </c>
    </row>
    <row r="2159" spans="3:8" ht="15" x14ac:dyDescent="0.3">
      <c r="C2159" s="1"/>
      <c r="D2159" s="7" t="str">
        <f t="shared" si="860"/>
        <v>Merged Flat Bundles on Pallets</v>
      </c>
      <c r="E2159" s="7" t="str">
        <f t="shared" si="861"/>
        <v>✔Nonmachinable Letters</v>
      </c>
      <c r="F2159" s="7" t="str">
        <f t="shared" si="862"/>
        <v>Non-Barcoded Machinable Flats</v>
      </c>
      <c r="H2159" s="22" t="s">
        <v>137</v>
      </c>
    </row>
    <row r="2160" spans="3:8" ht="15" x14ac:dyDescent="0.3">
      <c r="C2160" s="1"/>
      <c r="D2160" s="7" t="str">
        <f t="shared" si="860"/>
        <v>Merged Pallets-5% Threshold</v>
      </c>
      <c r="E2160" s="7"/>
      <c r="F2160" s="7" t="str">
        <f t="shared" si="862"/>
        <v>Non-Machinable Flat Bundles on Pallets</v>
      </c>
      <c r="H2160" s="22" t="s">
        <v>138</v>
      </c>
    </row>
    <row r="2161" spans="3:20" ht="15" x14ac:dyDescent="0.3">
      <c r="C2161" s="1"/>
      <c r="D2161" s="7" t="str">
        <f t="shared" si="860"/>
        <v>Merged Pallets-5% Threshold &amp; City State</v>
      </c>
      <c r="E2161" s="7"/>
      <c r="F2161" s="7"/>
      <c r="H2161" s="22" t="s">
        <v>139</v>
      </c>
    </row>
    <row r="2162" spans="3:20" ht="15" x14ac:dyDescent="0.3">
      <c r="C2162" s="1"/>
      <c r="D2162" s="7" t="str">
        <f t="shared" si="860"/>
        <v>✔Non-Automation Flats</v>
      </c>
      <c r="E2162" s="7"/>
      <c r="F2162" s="7"/>
      <c r="H2162" s="22" t="s">
        <v>38</v>
      </c>
    </row>
    <row r="2163" spans="3:20" ht="15" x14ac:dyDescent="0.3">
      <c r="C2163" s="1"/>
      <c r="D2163" s="7" t="str">
        <f t="shared" si="860"/>
        <v>✔Nonmachinable Letters</v>
      </c>
      <c r="E2163" s="29"/>
      <c r="F2163" s="7"/>
      <c r="H2163" s="22" t="s">
        <v>39</v>
      </c>
    </row>
    <row r="2164" spans="3:20" ht="16.8" x14ac:dyDescent="0.3">
      <c r="C2164" s="68" t="s">
        <v>40</v>
      </c>
      <c r="D2164" s="68"/>
      <c r="E2164" s="68"/>
      <c r="F2164" s="68"/>
      <c r="H2164" s="23" t="s">
        <v>41</v>
      </c>
    </row>
    <row r="2165" spans="3:20" ht="15.6" x14ac:dyDescent="0.3">
      <c r="C2165" s="1"/>
      <c r="D2165" s="28" t="s">
        <v>42</v>
      </c>
      <c r="E2165" s="30"/>
      <c r="F2165" s="7"/>
      <c r="H2165" s="22" t="s">
        <v>140</v>
      </c>
      <c r="I2165" s="22" t="s">
        <v>42</v>
      </c>
    </row>
    <row r="2166" spans="3:20" ht="15" x14ac:dyDescent="0.3">
      <c r="C2166" s="1"/>
      <c r="D2166" s="7" t="str">
        <f>I2166</f>
        <v>✔Additional User Documentation (Any)</v>
      </c>
      <c r="E2166" s="7" t="str">
        <f t="shared" ref="E2166:E2168" si="863">J2166</f>
        <v>✔Optional Endorsement Lines (OELs)</v>
      </c>
      <c r="F2166" s="7" t="str">
        <f t="shared" ref="F2166:F2167" si="864">K2166</f>
        <v>✔Job Setup/Parameter Report</v>
      </c>
      <c r="H2166" s="22" t="s">
        <v>44</v>
      </c>
      <c r="I2166" s="23" t="s">
        <v>45</v>
      </c>
      <c r="J2166" s="23" t="s">
        <v>47</v>
      </c>
      <c r="K2166" s="23" t="s">
        <v>48</v>
      </c>
      <c r="L2166" s="23" t="s">
        <v>49</v>
      </c>
      <c r="M2166" s="23" t="s">
        <v>51</v>
      </c>
      <c r="N2166" s="23" t="s">
        <v>53</v>
      </c>
      <c r="O2166" s="23" t="s">
        <v>54</v>
      </c>
      <c r="P2166" s="23" t="s">
        <v>55</v>
      </c>
    </row>
    <row r="2167" spans="3:20" ht="15" x14ac:dyDescent="0.3">
      <c r="C2167" s="1"/>
      <c r="D2167" s="7" t="str">
        <f t="shared" ref="D2167:D2168" si="865">I2167</f>
        <v>✔USPS Qualification Report</v>
      </c>
      <c r="E2167" s="7" t="str">
        <f t="shared" si="863"/>
        <v>✔Origin 3-digit Trays/Sacks</v>
      </c>
      <c r="F2167" s="7" t="str">
        <f t="shared" si="864"/>
        <v>✔IM Barcoded Tray Labels</v>
      </c>
      <c r="H2167" s="22" t="s">
        <v>56</v>
      </c>
      <c r="I2167" s="22" t="str">
        <f>L2166</f>
        <v>✔USPS Qualification Report</v>
      </c>
      <c r="J2167" s="22" t="str">
        <f t="shared" ref="J2167" si="866">M2166</f>
        <v>✔Origin 3-digit Trays/Sacks</v>
      </c>
      <c r="K2167" s="22" t="str">
        <f t="shared" ref="K2167" si="867">N2166</f>
        <v>✔IM Barcoded Tray Labels</v>
      </c>
      <c r="L2167" s="22"/>
      <c r="M2167" s="22"/>
    </row>
    <row r="2168" spans="3:20" ht="15" x14ac:dyDescent="0.3">
      <c r="C2168" s="1"/>
      <c r="D2168" s="7" t="str">
        <f t="shared" si="865"/>
        <v>✔Origin AADC Trays</v>
      </c>
      <c r="E2168" s="7" t="str">
        <f t="shared" si="863"/>
        <v>✔FSS Preparation</v>
      </c>
      <c r="F2168" s="7"/>
      <c r="H2168" s="22" t="s">
        <v>26</v>
      </c>
      <c r="I2168" s="22" t="str">
        <f>O2166</f>
        <v>✔Origin AADC Trays</v>
      </c>
      <c r="J2168" s="22" t="str">
        <f t="shared" ref="J2168" si="868">P2166</f>
        <v>✔FSS Preparation</v>
      </c>
      <c r="K2168" s="22">
        <f t="shared" ref="K2168" si="869">Q2166</f>
        <v>0</v>
      </c>
    </row>
    <row r="2169" spans="3:20" ht="15" x14ac:dyDescent="0.3">
      <c r="C2169" s="1"/>
      <c r="D2169" s="7"/>
      <c r="E2169" s="7"/>
      <c r="F2169" s="7"/>
      <c r="H2169" s="22" t="s">
        <v>57</v>
      </c>
      <c r="I2169" s="22">
        <f>R2166</f>
        <v>0</v>
      </c>
      <c r="J2169" s="22">
        <f t="shared" ref="J2169" si="870">S2166</f>
        <v>0</v>
      </c>
      <c r="K2169" s="22">
        <f t="shared" ref="K2169" si="871">T2166</f>
        <v>0</v>
      </c>
    </row>
    <row r="2170" spans="3:20" ht="14.4" x14ac:dyDescent="0.3">
      <c r="C2170" s="1"/>
      <c r="D2170" s="9"/>
      <c r="E2170" s="9"/>
      <c r="F2170" s="9"/>
      <c r="H2170" s="22" t="s">
        <v>344</v>
      </c>
    </row>
    <row r="2171" spans="3:20" ht="15.6" x14ac:dyDescent="0.3">
      <c r="C2171" s="1"/>
      <c r="D2171" s="13" t="s">
        <v>58</v>
      </c>
      <c r="E2171" s="7"/>
      <c r="F2171" s="7"/>
      <c r="H2171" s="22" t="s">
        <v>59</v>
      </c>
      <c r="I2171" s="22" t="s">
        <v>58</v>
      </c>
    </row>
    <row r="2172" spans="3:20" ht="15" x14ac:dyDescent="0.3">
      <c r="C2172" s="1"/>
      <c r="D2172" s="7" t="str">
        <f>+I2172</f>
        <v>✔CRD Trays</v>
      </c>
      <c r="E2172" s="7" t="str">
        <f t="shared" ref="E2172:E2175" si="872">+J2172</f>
        <v>✔CR5 Trays</v>
      </c>
      <c r="F2172" s="7" t="str">
        <f t="shared" ref="F2172:F2175" si="873">+K2172</f>
        <v>✔CR3 Trays</v>
      </c>
      <c r="H2172" s="22" t="s">
        <v>32</v>
      </c>
      <c r="I2172" s="23" t="s">
        <v>60</v>
      </c>
      <c r="J2172" s="23" t="s">
        <v>61</v>
      </c>
      <c r="K2172" s="23" t="s">
        <v>62</v>
      </c>
      <c r="L2172" s="23" t="s">
        <v>63</v>
      </c>
      <c r="M2172" s="23" t="s">
        <v>64</v>
      </c>
      <c r="N2172" s="23" t="s">
        <v>65</v>
      </c>
      <c r="O2172" s="23" t="s">
        <v>67</v>
      </c>
      <c r="P2172" s="23" t="s">
        <v>68</v>
      </c>
      <c r="Q2172" s="23" t="s">
        <v>69</v>
      </c>
      <c r="R2172" s="23" t="s">
        <v>70</v>
      </c>
      <c r="S2172" s="23" t="s">
        <v>71</v>
      </c>
      <c r="T2172" s="23" t="s">
        <v>73</v>
      </c>
    </row>
    <row r="2173" spans="3:20" ht="15" x14ac:dyDescent="0.3">
      <c r="C2173" s="1"/>
      <c r="D2173" s="7" t="str">
        <f t="shared" ref="D2173:D2175" si="874">+I2173</f>
        <v>✔CRD Sacks</v>
      </c>
      <c r="E2173" s="7" t="str">
        <f t="shared" si="872"/>
        <v>✔CR5S Sacks</v>
      </c>
      <c r="F2173" s="7" t="str">
        <f t="shared" si="873"/>
        <v>✔CR5 Sacks</v>
      </c>
      <c r="H2173" s="22" t="s">
        <v>143</v>
      </c>
      <c r="I2173" s="22" t="str">
        <f>L2172</f>
        <v>✔CRD Sacks</v>
      </c>
      <c r="J2173" s="22" t="str">
        <f t="shared" ref="J2173" si="875">M2172</f>
        <v>✔CR5S Sacks</v>
      </c>
      <c r="K2173" s="22" t="str">
        <f t="shared" ref="K2173" si="876">N2172</f>
        <v>✔CR5 Sacks</v>
      </c>
      <c r="L2173" s="22"/>
      <c r="M2173" s="22"/>
      <c r="N2173" s="22"/>
      <c r="O2173" s="22"/>
      <c r="P2173" s="22"/>
      <c r="Q2173" s="22"/>
    </row>
    <row r="2174" spans="3:20" ht="15" x14ac:dyDescent="0.3">
      <c r="C2174" s="1"/>
      <c r="D2174" s="7" t="str">
        <f t="shared" si="874"/>
        <v>✔High Density (HD) Price</v>
      </c>
      <c r="E2174" s="7" t="str">
        <f t="shared" si="872"/>
        <v>✔Saturation Price (75%Total)</v>
      </c>
      <c r="F2174" s="7" t="str">
        <f t="shared" si="873"/>
        <v>✔Saturation Price (90%Res)</v>
      </c>
      <c r="H2174" s="22" t="s">
        <v>38</v>
      </c>
      <c r="I2174" s="22" t="str">
        <f>O2172</f>
        <v>✔High Density (HD) Price</v>
      </c>
      <c r="J2174" s="22" t="str">
        <f t="shared" ref="J2174" si="877">P2172</f>
        <v>✔Saturation Price (75%Total)</v>
      </c>
      <c r="K2174" s="22" t="str">
        <f t="shared" ref="K2174" si="878">Q2172</f>
        <v>✔Saturation Price (90%Res)</v>
      </c>
      <c r="L2174" s="22"/>
      <c r="M2174" s="22"/>
      <c r="N2174" s="22"/>
    </row>
    <row r="2175" spans="3:20" ht="15" x14ac:dyDescent="0.3">
      <c r="C2175" s="1"/>
      <c r="D2175" s="7" t="str">
        <f t="shared" si="874"/>
        <v>✔eLOT Sequencing</v>
      </c>
      <c r="E2175" s="7" t="str">
        <f t="shared" si="872"/>
        <v>✔Walk Sequencing</v>
      </c>
      <c r="F2175" s="7" t="str">
        <f t="shared" si="873"/>
        <v>✔High Density Plus (HDP) Price</v>
      </c>
      <c r="H2175" s="22" t="s">
        <v>75</v>
      </c>
      <c r="I2175" s="22" t="str">
        <f>R2172</f>
        <v>✔eLOT Sequencing</v>
      </c>
      <c r="J2175" s="22" t="str">
        <f t="shared" ref="J2175" si="879">S2172</f>
        <v>✔Walk Sequencing</v>
      </c>
      <c r="K2175" s="22" t="str">
        <f t="shared" ref="K2175" si="880">T2172</f>
        <v>✔High Density Plus (HDP) Price</v>
      </c>
    </row>
    <row r="2176" spans="3:20" ht="15" x14ac:dyDescent="0.3">
      <c r="C2176" s="1"/>
      <c r="D2176" s="7"/>
      <c r="E2176" s="7"/>
      <c r="F2176" s="7"/>
      <c r="H2176" s="22" t="s">
        <v>39</v>
      </c>
      <c r="I2176" s="22">
        <f>U2172</f>
        <v>0</v>
      </c>
      <c r="J2176" s="22">
        <f t="shared" ref="J2176" si="881">V2172</f>
        <v>0</v>
      </c>
      <c r="K2176" s="22">
        <f t="shared" ref="K2176" si="882">W2172</f>
        <v>0</v>
      </c>
    </row>
    <row r="2177" spans="3:14" ht="15" x14ac:dyDescent="0.3">
      <c r="C2177" s="1"/>
      <c r="D2177" s="7"/>
      <c r="E2177" s="7"/>
      <c r="F2177" s="7"/>
      <c r="H2177" s="22" t="s">
        <v>76</v>
      </c>
    </row>
    <row r="2178" spans="3:14" ht="15.6" x14ac:dyDescent="0.3">
      <c r="C2178" s="1"/>
      <c r="D2178" s="13" t="s">
        <v>77</v>
      </c>
      <c r="E2178" s="7"/>
      <c r="F2178" s="7"/>
      <c r="H2178" s="22" t="s">
        <v>145</v>
      </c>
      <c r="I2178" s="22" t="s">
        <v>77</v>
      </c>
    </row>
    <row r="2179" spans="3:14" ht="15" x14ac:dyDescent="0.3">
      <c r="C2179" s="1"/>
      <c r="D2179" s="7" t="str">
        <f>I2179</f>
        <v>✔Optional 5-Digit Pallets</v>
      </c>
      <c r="E2179" s="7" t="str">
        <f t="shared" ref="E2179" si="883">J2179</f>
        <v>✔Optional 3-digit Pallets</v>
      </c>
      <c r="F2179" s="7" t="str">
        <f t="shared" ref="F2179" si="884">K2179</f>
        <v>✔Non-Barcoded Pallet Placards</v>
      </c>
      <c r="H2179" s="22" t="s">
        <v>146</v>
      </c>
      <c r="I2179" s="23" t="s">
        <v>79</v>
      </c>
      <c r="J2179" s="23" t="s">
        <v>80</v>
      </c>
      <c r="K2179" s="23" t="s">
        <v>81</v>
      </c>
      <c r="L2179" s="23" t="s">
        <v>85</v>
      </c>
    </row>
    <row r="2180" spans="3:14" ht="15" x14ac:dyDescent="0.3">
      <c r="C2180" s="1"/>
      <c r="D2180" s="7" t="str">
        <f t="shared" ref="D2180" si="885">I2180</f>
        <v>✔Intelligent Mail Container Placard</v>
      </c>
      <c r="E2180" s="7"/>
      <c r="F2180" s="7"/>
      <c r="H2180" s="22" t="s">
        <v>147</v>
      </c>
      <c r="I2180" s="22" t="str">
        <f>L2179</f>
        <v>✔Intelligent Mail Container Placard</v>
      </c>
      <c r="J2180" s="22">
        <f t="shared" ref="J2180" si="886">M2179</f>
        <v>0</v>
      </c>
      <c r="K2180" s="22">
        <f t="shared" ref="K2180" si="887">N2179</f>
        <v>0</v>
      </c>
    </row>
    <row r="2181" spans="3:14" ht="15" x14ac:dyDescent="0.3">
      <c r="C2181" s="1"/>
      <c r="D2181" s="7"/>
      <c r="E2181" s="7"/>
      <c r="F2181" s="7"/>
      <c r="H2181" s="22" t="s">
        <v>148</v>
      </c>
      <c r="I2181" s="22">
        <f>O2179</f>
        <v>0</v>
      </c>
      <c r="J2181" s="22">
        <f t="shared" ref="J2181" si="888">P2179</f>
        <v>0</v>
      </c>
      <c r="K2181" s="22">
        <f t="shared" ref="K2181" si="889">Q2179</f>
        <v>0</v>
      </c>
    </row>
    <row r="2182" spans="3:14" ht="15" x14ac:dyDescent="0.3">
      <c r="C2182" s="1"/>
      <c r="D2182" s="7"/>
      <c r="E2182" s="7"/>
      <c r="F2182" s="7"/>
      <c r="H2182" s="22" t="s">
        <v>149</v>
      </c>
    </row>
    <row r="2183" spans="3:14" ht="15.6" x14ac:dyDescent="0.3">
      <c r="C2183" s="1"/>
      <c r="D2183" s="13" t="s">
        <v>104</v>
      </c>
      <c r="E2183" s="7"/>
      <c r="F2183" s="7"/>
      <c r="H2183" s="22" t="s">
        <v>346</v>
      </c>
      <c r="I2183" s="22" t="s">
        <v>104</v>
      </c>
    </row>
    <row r="2184" spans="3:14" ht="15" x14ac:dyDescent="0.3">
      <c r="C2184" s="1"/>
      <c r="D2184" s="7" t="str">
        <f>I2184</f>
        <v>✔5-digit Scheme Bundles (L007)</v>
      </c>
      <c r="E2184" s="7" t="str">
        <f t="shared" ref="E2184" si="890">J2184</f>
        <v>✔3-digit Scheme Bundles (L008)</v>
      </c>
      <c r="F2184" s="7" t="str">
        <f t="shared" ref="F2184" si="891">K2184</f>
        <v>✔5-digit Scheme Sacks</v>
      </c>
      <c r="H2184" s="22" t="s">
        <v>150</v>
      </c>
      <c r="I2184" s="23" t="s">
        <v>107</v>
      </c>
      <c r="J2184" s="23" t="s">
        <v>108</v>
      </c>
      <c r="K2184" s="23" t="s">
        <v>109</v>
      </c>
    </row>
    <row r="2185" spans="3:14" ht="15" x14ac:dyDescent="0.3">
      <c r="C2185" s="1"/>
      <c r="D2185" s="7"/>
      <c r="E2185" s="7"/>
      <c r="F2185" s="7"/>
      <c r="H2185" s="22" t="s">
        <v>151</v>
      </c>
    </row>
    <row r="2186" spans="3:14" ht="15.6" x14ac:dyDescent="0.3">
      <c r="C2186" s="1"/>
      <c r="D2186" s="13" t="s">
        <v>110</v>
      </c>
      <c r="E2186" s="7"/>
      <c r="F2186" s="7"/>
      <c r="H2186" s="22" t="s">
        <v>138</v>
      </c>
      <c r="I2186" s="22" t="s">
        <v>110</v>
      </c>
    </row>
    <row r="2187" spans="3:14" ht="15" x14ac:dyDescent="0.3">
      <c r="C2187" s="1"/>
      <c r="D2187" s="7" t="str">
        <f>I2187</f>
        <v>✔No Overflow Trays</v>
      </c>
      <c r="E2187" s="7" t="str">
        <f t="shared" ref="E2187:E2188" si="892">J2187</f>
        <v>✔Reduced Overflow</v>
      </c>
      <c r="F2187" s="7" t="str">
        <f t="shared" ref="F2187" si="893">K2187</f>
        <v>✔5-digit\Scheme Trays</v>
      </c>
      <c r="H2187" s="22" t="s">
        <v>139</v>
      </c>
      <c r="I2187" s="23" t="s">
        <v>112</v>
      </c>
      <c r="J2187" s="23" t="s">
        <v>113</v>
      </c>
      <c r="K2187" s="23" t="s">
        <v>114</v>
      </c>
      <c r="L2187" s="23" t="s">
        <v>115</v>
      </c>
      <c r="M2187" s="23" t="s">
        <v>116</v>
      </c>
    </row>
    <row r="2188" spans="3:14" ht="15" x14ac:dyDescent="0.3">
      <c r="C2188" s="1"/>
      <c r="D2188" s="7" t="str">
        <f>I2188</f>
        <v>✔3-digit\Scheme Trays</v>
      </c>
      <c r="E2188" s="7" t="str">
        <f t="shared" si="892"/>
        <v>✔AADC Trays</v>
      </c>
      <c r="F2188" s="7"/>
      <c r="H2188" s="22" t="s">
        <v>152</v>
      </c>
      <c r="I2188" s="22" t="str">
        <f>L2187</f>
        <v>✔3-digit\Scheme Trays</v>
      </c>
      <c r="J2188" s="22" t="str">
        <f t="shared" ref="J2188" si="894">M2187</f>
        <v>✔AADC Trays</v>
      </c>
      <c r="K2188" s="22">
        <f t="shared" ref="K2188" si="895">N2187</f>
        <v>0</v>
      </c>
    </row>
    <row r="2189" spans="3:14" ht="15" x14ac:dyDescent="0.3">
      <c r="C2189" s="1"/>
      <c r="D2189" s="7"/>
      <c r="E2189" s="7"/>
      <c r="F2189" s="7"/>
      <c r="H2189" s="22" t="s">
        <v>153</v>
      </c>
    </row>
    <row r="2190" spans="3:14" ht="15.6" x14ac:dyDescent="0.3">
      <c r="C2190" s="1"/>
      <c r="D2190" s="13" t="s">
        <v>119</v>
      </c>
      <c r="E2190" s="7"/>
      <c r="F2190" s="7"/>
      <c r="H2190" s="22" t="s">
        <v>154</v>
      </c>
      <c r="I2190" s="22" t="s">
        <v>119</v>
      </c>
    </row>
    <row r="2191" spans="3:14" ht="15" x14ac:dyDescent="0.3">
      <c r="C2191" s="1"/>
      <c r="D2191" s="7" t="str">
        <f>I2191</f>
        <v>✔PS Form 3600-EZ</v>
      </c>
      <c r="E2191" s="7" t="str">
        <f t="shared" ref="E2191:E2192" si="896">J2191</f>
        <v>✔PS Form 3600-FCM</v>
      </c>
      <c r="F2191" s="7" t="str">
        <f t="shared" ref="F2191:F2192" si="897">K2191</f>
        <v>✔PS Form 3602-EZ</v>
      </c>
      <c r="H2191" s="22" t="s">
        <v>40</v>
      </c>
      <c r="I2191" s="23" t="s">
        <v>122</v>
      </c>
      <c r="J2191" s="23" t="s">
        <v>123</v>
      </c>
      <c r="K2191" s="23" t="s">
        <v>126</v>
      </c>
      <c r="L2191" s="23" t="s">
        <v>127</v>
      </c>
      <c r="M2191" s="23" t="s">
        <v>128</v>
      </c>
      <c r="N2191" s="23" t="s">
        <v>132</v>
      </c>
    </row>
    <row r="2192" spans="3:14" ht="15" x14ac:dyDescent="0.3">
      <c r="C2192" s="1"/>
      <c r="D2192" s="7" t="str">
        <f t="shared" ref="D2192" si="898">I2192</f>
        <v>✔PS Form 3602-N</v>
      </c>
      <c r="E2192" s="7" t="str">
        <f t="shared" si="896"/>
        <v>✔PS Form 3602-NZ</v>
      </c>
      <c r="F2192" s="7" t="str">
        <f t="shared" si="897"/>
        <v>✔PS Form 3602-R</v>
      </c>
      <c r="H2192" s="22"/>
      <c r="I2192" s="22" t="str">
        <f>L2191</f>
        <v>✔PS Form 3602-N</v>
      </c>
      <c r="J2192" s="22" t="str">
        <f t="shared" ref="J2192" si="899">M2191</f>
        <v>✔PS Form 3602-NZ</v>
      </c>
      <c r="K2192" s="22" t="str">
        <f t="shared" ref="K2192" si="900">N2191</f>
        <v>✔PS Form 3602-R</v>
      </c>
    </row>
    <row r="2193" spans="3:13" ht="15" x14ac:dyDescent="0.3">
      <c r="C2193" s="1"/>
      <c r="D2193" s="7"/>
      <c r="E2193" s="7"/>
      <c r="F2193" s="7"/>
      <c r="H2193" s="22" t="s">
        <v>111</v>
      </c>
      <c r="I2193" s="22">
        <f>O2191</f>
        <v>0</v>
      </c>
      <c r="J2193" s="22">
        <f t="shared" ref="J2193" si="901">P2191</f>
        <v>0</v>
      </c>
      <c r="K2193" s="22">
        <f t="shared" ref="K2193" si="902">Q2191</f>
        <v>0</v>
      </c>
    </row>
    <row r="2194" spans="3:13" ht="15" x14ac:dyDescent="0.3">
      <c r="C2194" s="1"/>
      <c r="D2194" s="7"/>
      <c r="E2194" s="7"/>
      <c r="F2194" s="7"/>
      <c r="H2194" s="22" t="s">
        <v>191</v>
      </c>
      <c r="I2194" s="22">
        <f>R2191</f>
        <v>0</v>
      </c>
      <c r="J2194" s="22">
        <f>S2191</f>
        <v>0</v>
      </c>
      <c r="K2194" s="22">
        <f>T2191</f>
        <v>0</v>
      </c>
    </row>
    <row r="2195" spans="3:13" ht="15" x14ac:dyDescent="0.3">
      <c r="C2195" s="26"/>
      <c r="D2195" s="27"/>
      <c r="E2195" s="27"/>
      <c r="F2195" s="27"/>
      <c r="H2195" s="22" t="s">
        <v>154</v>
      </c>
      <c r="I2195" s="22"/>
      <c r="J2195" s="22"/>
      <c r="K2195" s="22"/>
    </row>
    <row r="2196" spans="3:13" ht="15.6" x14ac:dyDescent="0.3">
      <c r="C2196" s="1"/>
      <c r="D2196" s="13" t="s">
        <v>111</v>
      </c>
      <c r="E2196" s="17" t="s">
        <v>133</v>
      </c>
      <c r="F2196" s="6" t="str">
        <f>H2200</f>
        <v>$101 - $500</v>
      </c>
      <c r="H2196" s="22" t="s">
        <v>40</v>
      </c>
    </row>
    <row r="2197" spans="3:13" ht="15" customHeight="1" x14ac:dyDescent="0.3">
      <c r="C2197" s="1"/>
      <c r="D2197" s="71" t="str">
        <f>H2199</f>
        <v>PC: ** 32-BIT WINDOWS</v>
      </c>
      <c r="E2197" s="71"/>
      <c r="F2197" s="71"/>
      <c r="H2197" s="22"/>
      <c r="I2197" s="22"/>
    </row>
    <row r="2198" spans="3:13" ht="15" customHeight="1" x14ac:dyDescent="0.3">
      <c r="C2198" s="1"/>
      <c r="D2198" s="71"/>
      <c r="E2198" s="71"/>
      <c r="F2198" s="71"/>
      <c r="H2198" s="22" t="s">
        <v>111</v>
      </c>
      <c r="I2198" s="22"/>
      <c r="J2198" s="22"/>
      <c r="K2198" s="22"/>
      <c r="L2198" s="22"/>
    </row>
    <row r="2199" spans="3:13" ht="15.6" x14ac:dyDescent="0.3">
      <c r="C2199" s="1"/>
      <c r="D2199" s="7" t="s">
        <v>120</v>
      </c>
      <c r="E2199" s="17" t="s">
        <v>134</v>
      </c>
      <c r="F2199" s="18">
        <f>$I$2</f>
        <v>45678</v>
      </c>
      <c r="H2199" s="22" t="s">
        <v>199</v>
      </c>
      <c r="I2199" s="22"/>
      <c r="J2199" s="22"/>
      <c r="K2199" s="22"/>
    </row>
    <row r="2200" spans="3:13" ht="15" x14ac:dyDescent="0.3">
      <c r="C2200" s="16"/>
      <c r="D2200" s="7"/>
      <c r="E2200" s="7"/>
      <c r="F2200" s="7"/>
      <c r="H2200" s="22" t="s">
        <v>163</v>
      </c>
    </row>
    <row r="2201" spans="3:13" ht="15.6" x14ac:dyDescent="0.3">
      <c r="C2201" s="1"/>
      <c r="D2201" s="13"/>
      <c r="E2201" s="7"/>
      <c r="F2201" s="7"/>
      <c r="H2201" s="22" t="s">
        <v>120</v>
      </c>
      <c r="I2201" s="22"/>
    </row>
    <row r="2202" spans="3:13" ht="15" x14ac:dyDescent="0.3">
      <c r="C2202" s="1"/>
      <c r="D2202" s="7"/>
      <c r="E2202" s="7"/>
      <c r="F2202" s="7"/>
      <c r="H2202" s="36">
        <v>43585</v>
      </c>
      <c r="I2202" s="22"/>
      <c r="J2202" s="22"/>
      <c r="K2202" s="22"/>
      <c r="L2202" s="22"/>
      <c r="M2202" s="22"/>
    </row>
    <row r="2203" spans="3:13" ht="15" x14ac:dyDescent="0.3">
      <c r="C2203" s="1"/>
      <c r="D2203" s="7"/>
      <c r="E2203" s="7"/>
      <c r="F2203" s="7"/>
      <c r="H2203" s="22"/>
      <c r="I2203" s="22"/>
      <c r="J2203" s="22"/>
      <c r="K2203" s="22"/>
    </row>
    <row r="2204" spans="3:13" ht="15" x14ac:dyDescent="0.3">
      <c r="C2204" s="1"/>
      <c r="D2204" s="7"/>
      <c r="E2204" s="7"/>
      <c r="F2204" s="7"/>
      <c r="H2204" s="22"/>
      <c r="I2204" s="22"/>
      <c r="J2204" s="22"/>
      <c r="K2204" s="22"/>
    </row>
    <row r="2205" spans="3:13" ht="15" x14ac:dyDescent="0.3">
      <c r="C2205" s="1"/>
      <c r="D2205" s="7"/>
      <c r="E2205" s="7"/>
      <c r="F2205" s="7"/>
      <c r="H2205" s="22"/>
      <c r="I2205" s="22"/>
      <c r="J2205" s="22"/>
      <c r="K2205" s="22"/>
    </row>
    <row r="2206" spans="3:13" ht="15" x14ac:dyDescent="0.3">
      <c r="C2206" s="16"/>
      <c r="D2206" s="7"/>
      <c r="E2206" s="7"/>
      <c r="F2206" s="7"/>
      <c r="H2206" s="22"/>
    </row>
    <row r="2207" spans="3:13" ht="15.6" x14ac:dyDescent="0.3">
      <c r="C2207" s="1"/>
      <c r="D2207" s="13"/>
      <c r="E2207" s="17"/>
      <c r="F2207" s="6"/>
      <c r="H2207" s="22"/>
    </row>
    <row r="2208" spans="3:13" ht="14.4" x14ac:dyDescent="0.3">
      <c r="C2208" s="1"/>
      <c r="D2208" s="71"/>
      <c r="E2208" s="71"/>
      <c r="F2208" s="71"/>
      <c r="H2208" s="22"/>
    </row>
    <row r="2209" spans="3:10" ht="14.4" x14ac:dyDescent="0.3">
      <c r="C2209" s="1"/>
      <c r="D2209" s="71"/>
      <c r="E2209" s="71"/>
      <c r="F2209" s="71"/>
      <c r="H2209" s="22"/>
    </row>
    <row r="2210" spans="3:10" ht="15.6" x14ac:dyDescent="0.3">
      <c r="C2210" s="1"/>
      <c r="D2210" s="7"/>
      <c r="E2210" s="17"/>
      <c r="F2210" s="18"/>
      <c r="H2210" s="22"/>
    </row>
    <row r="2211" spans="3:10" ht="15" x14ac:dyDescent="0.3">
      <c r="C2211" s="1"/>
      <c r="D2211" s="7"/>
      <c r="E2211" s="19"/>
      <c r="F2211" s="20"/>
      <c r="G2211">
        <f>1617-1542+1</f>
        <v>76</v>
      </c>
      <c r="H2211" s="22"/>
    </row>
    <row r="2212" spans="3:10" ht="14.4" x14ac:dyDescent="0.3">
      <c r="C2212" s="1"/>
      <c r="D2212" s="1"/>
      <c r="E2212" s="1"/>
      <c r="F2212" s="1"/>
      <c r="H2212" s="22"/>
    </row>
    <row r="2213" spans="3:10" ht="16.8" x14ac:dyDescent="0.3">
      <c r="C2213" s="72" t="s">
        <v>3</v>
      </c>
      <c r="D2213" s="72"/>
      <c r="E2213" s="72"/>
      <c r="F2213" s="72"/>
      <c r="H2213" s="22"/>
    </row>
    <row r="2214" spans="3:10" ht="16.8" x14ac:dyDescent="0.3">
      <c r="C2214" s="73" t="s">
        <v>4</v>
      </c>
      <c r="D2214" s="73"/>
      <c r="E2214" s="73"/>
      <c r="F2214" s="73"/>
      <c r="H2214" s="22"/>
    </row>
    <row r="2215" spans="3:10" ht="14.4" x14ac:dyDescent="0.3">
      <c r="C2215" s="1"/>
      <c r="D2215" s="9"/>
      <c r="E2215" s="9"/>
      <c r="F2215" s="9"/>
      <c r="H2215" s="22"/>
    </row>
    <row r="2216" spans="3:10" ht="15.6" x14ac:dyDescent="0.3">
      <c r="C2216" s="69" t="str">
        <f t="shared" ref="C2216:C2224" si="903">+J2216</f>
        <v>Company Name:   INTERLINK, INC.</v>
      </c>
      <c r="D2216" s="69"/>
      <c r="E2216" s="69"/>
      <c r="F2216" s="69"/>
      <c r="H2216" s="22" t="s">
        <v>5</v>
      </c>
      <c r="I2216" s="22" t="s">
        <v>224</v>
      </c>
      <c r="J2216" s="22" t="str">
        <f t="shared" ref="J2216:J2224" si="904">CONCATENATE(H2216,I2216)</f>
        <v>Company Name:   INTERLINK, INC.</v>
      </c>
    </row>
    <row r="2217" spans="3:10" ht="15.6" x14ac:dyDescent="0.3">
      <c r="C2217" s="69" t="str">
        <f t="shared" si="903"/>
        <v>Product Name:   INTERLINK CIRCULATION</v>
      </c>
      <c r="D2217" s="69"/>
      <c r="E2217" s="69"/>
      <c r="F2217" s="69"/>
      <c r="H2217" s="22" t="s">
        <v>7</v>
      </c>
      <c r="I2217" s="22" t="s">
        <v>225</v>
      </c>
      <c r="J2217" s="22" t="str">
        <f t="shared" si="904"/>
        <v>Product Name:   INTERLINK CIRCULATION</v>
      </c>
    </row>
    <row r="2218" spans="3:10" ht="15.6" x14ac:dyDescent="0.3">
      <c r="C2218" s="69" t="str">
        <f t="shared" si="903"/>
        <v>Product Version:   2.6</v>
      </c>
      <c r="D2218" s="69"/>
      <c r="E2218" s="69"/>
      <c r="F2218" s="69"/>
      <c r="H2218" s="22" t="s">
        <v>9</v>
      </c>
      <c r="I2218" s="45">
        <v>2.6</v>
      </c>
      <c r="J2218" s="22" t="str">
        <f t="shared" si="904"/>
        <v>Product Version:   2.6</v>
      </c>
    </row>
    <row r="2219" spans="3:10" ht="15" x14ac:dyDescent="0.3">
      <c r="C2219" s="70" t="str">
        <f t="shared" si="903"/>
        <v>Sales Contact:   Brad Hill</v>
      </c>
      <c r="D2219" s="70"/>
      <c r="E2219" s="70"/>
      <c r="F2219" s="70"/>
      <c r="H2219" s="22" t="s">
        <v>10</v>
      </c>
      <c r="I2219" s="22" t="s">
        <v>226</v>
      </c>
      <c r="J2219" s="22" t="str">
        <f t="shared" si="904"/>
        <v>Sales Contact:   Brad Hill</v>
      </c>
    </row>
    <row r="2220" spans="3:10" ht="15" x14ac:dyDescent="0.3">
      <c r="C2220" s="70" t="str">
        <f>J2220</f>
        <v>Address:   PO Box 207</v>
      </c>
      <c r="D2220" s="70"/>
      <c r="E2220" s="70"/>
      <c r="F2220" s="70"/>
      <c r="H2220" s="22" t="s">
        <v>12</v>
      </c>
      <c r="I2220" s="22" t="s">
        <v>232</v>
      </c>
      <c r="J2220" s="22" t="str">
        <f t="shared" si="904"/>
        <v>Address:   PO Box 207</v>
      </c>
    </row>
    <row r="2221" spans="3:10" ht="15" x14ac:dyDescent="0.3">
      <c r="C2221" s="70" t="str">
        <f t="shared" si="903"/>
        <v>City State Zip:   Berrien Springs MI  49103-0207</v>
      </c>
      <c r="D2221" s="70"/>
      <c r="E2221" s="70"/>
      <c r="F2221" s="70"/>
      <c r="H2221" s="22" t="s">
        <v>14</v>
      </c>
      <c r="I2221" s="22" t="s">
        <v>355</v>
      </c>
      <c r="J2221" s="22" t="str">
        <f t="shared" si="904"/>
        <v>City State Zip:   Berrien Springs MI  49103-0207</v>
      </c>
    </row>
    <row r="2222" spans="3:10" ht="15" x14ac:dyDescent="0.3">
      <c r="C2222" s="70" t="str">
        <f t="shared" si="903"/>
        <v>Phone:   (937) 438-0768</v>
      </c>
      <c r="D2222" s="70"/>
      <c r="E2222" s="70"/>
      <c r="F2222" s="70"/>
      <c r="H2222" s="22" t="s">
        <v>15</v>
      </c>
      <c r="I2222" s="22" t="s">
        <v>227</v>
      </c>
      <c r="J2222" s="22" t="str">
        <f t="shared" si="904"/>
        <v>Phone:   (937) 438-0768</v>
      </c>
    </row>
    <row r="2223" spans="3:10" ht="15" x14ac:dyDescent="0.3">
      <c r="C2223" s="70" t="str">
        <f t="shared" si="903"/>
        <v>Email:   brad@ilsw.com</v>
      </c>
      <c r="D2223" s="70"/>
      <c r="E2223" s="70"/>
      <c r="F2223" s="70"/>
      <c r="H2223" s="22" t="s">
        <v>19</v>
      </c>
      <c r="I2223" s="22" t="s">
        <v>228</v>
      </c>
      <c r="J2223" s="22" t="str">
        <f t="shared" si="904"/>
        <v>Email:   brad@ilsw.com</v>
      </c>
    </row>
    <row r="2224" spans="3:10" ht="15" x14ac:dyDescent="0.3">
      <c r="C2224" s="70" t="str">
        <f t="shared" si="903"/>
        <v>Web:   ilsw.com</v>
      </c>
      <c r="D2224" s="70"/>
      <c r="E2224" s="70"/>
      <c r="F2224" s="70"/>
      <c r="H2224" s="22" t="s">
        <v>21</v>
      </c>
      <c r="I2224" s="22" t="s">
        <v>229</v>
      </c>
      <c r="J2224" s="22" t="str">
        <f t="shared" si="904"/>
        <v>Web:   ilsw.com</v>
      </c>
    </row>
    <row r="2225" spans="3:8" ht="14.4" x14ac:dyDescent="0.3">
      <c r="C2225" s="1"/>
      <c r="D2225" s="9"/>
      <c r="E2225" s="9"/>
      <c r="F2225" s="9"/>
      <c r="H2225" s="22"/>
    </row>
    <row r="2226" spans="3:8" ht="16.8" x14ac:dyDescent="0.3">
      <c r="C2226" s="68" t="s">
        <v>23</v>
      </c>
      <c r="D2226" s="68"/>
      <c r="E2226" s="68"/>
      <c r="F2226" s="68"/>
      <c r="H2226" s="22"/>
    </row>
    <row r="2227" spans="3:8" ht="15.6" x14ac:dyDescent="0.3">
      <c r="C2227" s="1"/>
      <c r="D2227" s="28" t="str">
        <f>H2227</f>
        <v>Standard Mail</v>
      </c>
      <c r="E2227" s="28" t="str">
        <f>H2244</f>
        <v>First-Class</v>
      </c>
      <c r="F2227" s="13" t="str">
        <f>H2257</f>
        <v>Periodical</v>
      </c>
      <c r="H2227" s="22" t="s">
        <v>24</v>
      </c>
    </row>
    <row r="2228" spans="3:8" ht="15" x14ac:dyDescent="0.3">
      <c r="C2228" s="1"/>
      <c r="D2228" s="7" t="str">
        <f>H2228</f>
        <v>✔Automation Flats</v>
      </c>
      <c r="E2228" s="7" t="str">
        <f>+H2245</f>
        <v>✔Automation Flat Trays on Pallets</v>
      </c>
      <c r="F2228" s="7" t="str">
        <f>H2258</f>
        <v>Automation Letters</v>
      </c>
      <c r="H2228" s="22" t="s">
        <v>25</v>
      </c>
    </row>
    <row r="2229" spans="3:8" ht="15" x14ac:dyDescent="0.3">
      <c r="C2229" s="1"/>
      <c r="D2229" s="7" t="str">
        <f t="shared" ref="D2229:D2243" si="905">H2229</f>
        <v>✔Automation Letters</v>
      </c>
      <c r="E2229" s="7" t="str">
        <f t="shared" ref="E2229:E2239" si="906">+H2246</f>
        <v>✔Automation Flats - Bundle Based Option</v>
      </c>
      <c r="F2229" s="7" t="str">
        <f t="shared" ref="F2229:F2240" si="907">H2259</f>
        <v>✔Barcoded Machinable Flats</v>
      </c>
      <c r="H2229" s="22" t="s">
        <v>26</v>
      </c>
    </row>
    <row r="2230" spans="3:8" ht="15" x14ac:dyDescent="0.3">
      <c r="C2230" s="1"/>
      <c r="D2230" s="7" t="str">
        <f t="shared" si="905"/>
        <v>✔Co-Sacked Flats</v>
      </c>
      <c r="E2230" s="7" t="str">
        <f t="shared" si="906"/>
        <v>✔Automation Flats - Tray Based Option</v>
      </c>
      <c r="F2230" s="7" t="str">
        <f t="shared" si="907"/>
        <v>✔Carrier Route Flats</v>
      </c>
      <c r="H2230" s="22" t="s">
        <v>341</v>
      </c>
    </row>
    <row r="2231" spans="3:8" ht="15" x14ac:dyDescent="0.3">
      <c r="C2231" s="1"/>
      <c r="D2231" s="7" t="str">
        <f t="shared" si="905"/>
        <v>✔ECR Flats</v>
      </c>
      <c r="E2231" s="7" t="str">
        <f t="shared" si="906"/>
        <v>✔Automation Letters</v>
      </c>
      <c r="F2231" s="7" t="str">
        <f t="shared" si="907"/>
        <v>Carrier Route Letters</v>
      </c>
      <c r="H2231" s="22" t="s">
        <v>27</v>
      </c>
    </row>
    <row r="2232" spans="3:8" ht="15" x14ac:dyDescent="0.3">
      <c r="C2232" s="1"/>
      <c r="D2232" s="7" t="str">
        <f t="shared" si="905"/>
        <v>✔ECR Letters &lt;= 3.0 Ounces</v>
      </c>
      <c r="E2232" s="7" t="str">
        <f t="shared" si="906"/>
        <v>✔Automation Letters - Trays on Pallets</v>
      </c>
      <c r="F2232" s="7" t="str">
        <f t="shared" si="907"/>
        <v>✔Machinable Flat Bundles on Pallets</v>
      </c>
      <c r="H2232" s="22" t="s">
        <v>28</v>
      </c>
    </row>
    <row r="2233" spans="3:8" ht="15" x14ac:dyDescent="0.3">
      <c r="C2233" s="1"/>
      <c r="D2233" s="7" t="str">
        <f t="shared" si="905"/>
        <v>✔ECR Letters &gt; 3.0 Ounces</v>
      </c>
      <c r="E2233" s="7" t="str">
        <f t="shared" si="906"/>
        <v>✔Co-Trayed Flats</v>
      </c>
      <c r="F2233" s="7" t="str">
        <f t="shared" si="907"/>
        <v>✔Machinable Flats Co-Sacked Preparation</v>
      </c>
      <c r="H2233" s="22" t="s">
        <v>29</v>
      </c>
    </row>
    <row r="2234" spans="3:8" ht="15" x14ac:dyDescent="0.3">
      <c r="C2234" s="1"/>
      <c r="D2234" s="7" t="str">
        <f t="shared" si="905"/>
        <v>✔Flat Bundles on Pallets</v>
      </c>
      <c r="E2234" s="7" t="str">
        <f t="shared" si="906"/>
        <v>✔Machinable Letter Trays on Pallets</v>
      </c>
      <c r="F2234" s="7" t="str">
        <f t="shared" si="907"/>
        <v>✔Merged Bundles on Pallets</v>
      </c>
      <c r="H2234" s="22" t="s">
        <v>30</v>
      </c>
    </row>
    <row r="2235" spans="3:8" ht="15" x14ac:dyDescent="0.3">
      <c r="C2235" s="1"/>
      <c r="D2235" s="7" t="str">
        <f t="shared" si="905"/>
        <v>✔Irregular Parcels</v>
      </c>
      <c r="E2235" s="7" t="str">
        <f t="shared" si="906"/>
        <v>✔Machinable Letters</v>
      </c>
      <c r="F2235" s="7" t="str">
        <f t="shared" si="907"/>
        <v>✔Merged Flats in Sacks</v>
      </c>
      <c r="H2235" s="22" t="s">
        <v>31</v>
      </c>
    </row>
    <row r="2236" spans="3:8" ht="15" x14ac:dyDescent="0.3">
      <c r="C2236" s="1"/>
      <c r="D2236" s="7" t="str">
        <f t="shared" si="905"/>
        <v>✔Machinable Letters</v>
      </c>
      <c r="E2236" s="7" t="str">
        <f t="shared" si="906"/>
        <v>✔Non-Automation Flat Trays on Pallets</v>
      </c>
      <c r="F2236" s="7" t="str">
        <f t="shared" si="907"/>
        <v>Merged Pallets-5% Threshold</v>
      </c>
      <c r="H2236" s="22" t="s">
        <v>32</v>
      </c>
    </row>
    <row r="2237" spans="3:8" ht="15" x14ac:dyDescent="0.3">
      <c r="C2237" s="1"/>
      <c r="D2237" s="7" t="str">
        <f t="shared" si="905"/>
        <v>Machinable Parcels</v>
      </c>
      <c r="E2237" s="7" t="str">
        <f t="shared" si="906"/>
        <v>✔Non-Automation Flats</v>
      </c>
      <c r="F2237" s="7" t="str">
        <f t="shared" si="907"/>
        <v>Merged Pallets-5% Threshold &amp; City State</v>
      </c>
      <c r="H2237" s="22" t="s">
        <v>171</v>
      </c>
    </row>
    <row r="2238" spans="3:8" ht="15" x14ac:dyDescent="0.3">
      <c r="C2238" s="1"/>
      <c r="D2238" s="7" t="str">
        <f t="shared" si="905"/>
        <v>✔Merged Flat Bundles in Sacks</v>
      </c>
      <c r="E2238" s="7" t="str">
        <f t="shared" si="906"/>
        <v>✔Non-Machinable Letter Trays on Pallets</v>
      </c>
      <c r="F2238" s="7" t="str">
        <f t="shared" si="907"/>
        <v>Non-Automation Letters</v>
      </c>
      <c r="H2238" s="22" t="s">
        <v>34</v>
      </c>
    </row>
    <row r="2239" spans="3:8" ht="15" x14ac:dyDescent="0.3">
      <c r="C2239" s="1"/>
      <c r="D2239" s="7" t="str">
        <f t="shared" si="905"/>
        <v>✔Merged Flat Bundles on Pallets</v>
      </c>
      <c r="E2239" s="7" t="str">
        <f t="shared" si="906"/>
        <v>✔Nonmachinable Letters</v>
      </c>
      <c r="F2239" s="7" t="str">
        <f t="shared" si="907"/>
        <v>✔Non-Barcoded Machinable Flats</v>
      </c>
      <c r="H2239" s="22" t="s">
        <v>35</v>
      </c>
    </row>
    <row r="2240" spans="3:8" ht="15" x14ac:dyDescent="0.3">
      <c r="C2240" s="1"/>
      <c r="D2240" s="7" t="str">
        <f t="shared" si="905"/>
        <v>Merged Pallets-5% Threshold</v>
      </c>
      <c r="E2240" s="7"/>
      <c r="F2240" s="7" t="str">
        <f t="shared" si="907"/>
        <v>✔Non-Machinable Flat Bundles on Pallets</v>
      </c>
      <c r="H2240" s="22" t="s">
        <v>138</v>
      </c>
    </row>
    <row r="2241" spans="3:22" ht="15" x14ac:dyDescent="0.3">
      <c r="C2241" s="1"/>
      <c r="D2241" s="7" t="str">
        <f t="shared" si="905"/>
        <v>Merged Pallets-5% Threshold &amp; City State</v>
      </c>
      <c r="E2241" s="7"/>
      <c r="F2241" s="7"/>
      <c r="H2241" s="22" t="s">
        <v>139</v>
      </c>
    </row>
    <row r="2242" spans="3:22" ht="15" x14ac:dyDescent="0.3">
      <c r="C2242" s="1"/>
      <c r="D2242" s="7" t="str">
        <f t="shared" si="905"/>
        <v>✔Non-Automation Flats</v>
      </c>
      <c r="E2242" s="7"/>
      <c r="F2242" s="7"/>
      <c r="H2242" s="22" t="s">
        <v>38</v>
      </c>
    </row>
    <row r="2243" spans="3:22" ht="15" x14ac:dyDescent="0.3">
      <c r="C2243" s="1"/>
      <c r="D2243" s="7" t="str">
        <f t="shared" si="905"/>
        <v>✔Nonmachinable Letters</v>
      </c>
      <c r="E2243" s="29"/>
      <c r="F2243" s="7"/>
      <c r="H2243" s="22" t="s">
        <v>39</v>
      </c>
    </row>
    <row r="2244" spans="3:22" ht="16.8" x14ac:dyDescent="0.3">
      <c r="C2244" s="68" t="s">
        <v>40</v>
      </c>
      <c r="D2244" s="68"/>
      <c r="E2244" s="68"/>
      <c r="F2244" s="68"/>
      <c r="H2244" s="23" t="s">
        <v>41</v>
      </c>
    </row>
    <row r="2245" spans="3:22" ht="15.6" x14ac:dyDescent="0.3">
      <c r="C2245" s="1"/>
      <c r="D2245" s="28" t="s">
        <v>42</v>
      </c>
      <c r="E2245" s="30"/>
      <c r="F2245" s="7"/>
      <c r="H2245" s="22" t="s">
        <v>43</v>
      </c>
      <c r="I2245" s="22" t="s">
        <v>42</v>
      </c>
    </row>
    <row r="2246" spans="3:22" ht="15" x14ac:dyDescent="0.3">
      <c r="C2246" s="1"/>
      <c r="D2246" s="7" t="str">
        <f>I2246</f>
        <v>✔Co-Bundling</v>
      </c>
      <c r="E2246" s="7" t="str">
        <f t="shared" ref="E2246:F2248" si="908">J2246</f>
        <v>✔Optional Endorsement Lines (OELs)</v>
      </c>
      <c r="F2246" s="7" t="str">
        <f t="shared" si="908"/>
        <v>✔USPS Qualification Report</v>
      </c>
      <c r="H2246" s="22" t="s">
        <v>44</v>
      </c>
      <c r="I2246" s="23" t="s">
        <v>46</v>
      </c>
      <c r="J2246" s="23" t="s">
        <v>47</v>
      </c>
      <c r="K2246" s="23" t="s">
        <v>49</v>
      </c>
      <c r="L2246" s="23" t="s">
        <v>50</v>
      </c>
      <c r="M2246" s="23" t="s">
        <v>51</v>
      </c>
      <c r="N2246" s="23" t="s">
        <v>52</v>
      </c>
      <c r="O2246" s="23" t="s">
        <v>53</v>
      </c>
      <c r="P2246" s="23" t="s">
        <v>54</v>
      </c>
      <c r="Q2246" s="23" t="s">
        <v>55</v>
      </c>
    </row>
    <row r="2247" spans="3:22" ht="15" x14ac:dyDescent="0.3">
      <c r="C2247" s="1"/>
      <c r="D2247" s="7" t="str">
        <f t="shared" ref="D2247:D2248" si="909">I2247</f>
        <v>✔ZAP Approval</v>
      </c>
      <c r="E2247" s="7" t="str">
        <f t="shared" si="908"/>
        <v>✔Origin 3-digit Trays/Sacks</v>
      </c>
      <c r="F2247" s="7" t="str">
        <f t="shared" si="908"/>
        <v>✔Origin SCF Sacks</v>
      </c>
      <c r="H2247" s="22" t="s">
        <v>56</v>
      </c>
      <c r="I2247" s="22" t="str">
        <f>L2246</f>
        <v>✔ZAP Approval</v>
      </c>
      <c r="J2247" s="22" t="str">
        <f t="shared" ref="J2247:K2247" si="910">M2246</f>
        <v>✔Origin 3-digit Trays/Sacks</v>
      </c>
      <c r="K2247" s="22" t="str">
        <f t="shared" si="910"/>
        <v>✔Origin SCF Sacks</v>
      </c>
    </row>
    <row r="2248" spans="3:22" ht="15" x14ac:dyDescent="0.3">
      <c r="C2248" s="1"/>
      <c r="D2248" s="7" t="str">
        <f t="shared" si="909"/>
        <v>✔IM Barcoded Tray Labels</v>
      </c>
      <c r="E2248" s="7" t="str">
        <f t="shared" si="908"/>
        <v>✔Origin AADC Trays</v>
      </c>
      <c r="F2248" s="7" t="str">
        <f t="shared" si="908"/>
        <v>✔FSS Preparation</v>
      </c>
      <c r="H2248" s="22" t="s">
        <v>26</v>
      </c>
      <c r="I2248" s="22" t="str">
        <f>O2246</f>
        <v>✔IM Barcoded Tray Labels</v>
      </c>
      <c r="J2248" s="22" t="str">
        <f t="shared" ref="J2248:K2248" si="911">P2246</f>
        <v>✔Origin AADC Trays</v>
      </c>
      <c r="K2248" s="22" t="str">
        <f t="shared" si="911"/>
        <v>✔FSS Preparation</v>
      </c>
    </row>
    <row r="2249" spans="3:22" ht="15" x14ac:dyDescent="0.3">
      <c r="C2249" s="1"/>
      <c r="D2249" s="7"/>
      <c r="E2249" s="7"/>
      <c r="F2249" s="7"/>
      <c r="H2249" s="22" t="s">
        <v>57</v>
      </c>
      <c r="I2249" s="22">
        <f>R2246</f>
        <v>0</v>
      </c>
      <c r="J2249" s="22">
        <f t="shared" ref="J2249:K2249" si="912">S2246</f>
        <v>0</v>
      </c>
      <c r="K2249" s="22">
        <f t="shared" si="912"/>
        <v>0</v>
      </c>
    </row>
    <row r="2250" spans="3:22" ht="14.4" x14ac:dyDescent="0.3">
      <c r="C2250" s="1"/>
      <c r="D2250" s="9"/>
      <c r="E2250" s="9"/>
      <c r="F2250" s="9"/>
      <c r="H2250" s="22" t="s">
        <v>344</v>
      </c>
    </row>
    <row r="2251" spans="3:22" ht="15.6" x14ac:dyDescent="0.3">
      <c r="C2251" s="16"/>
      <c r="D2251" s="13" t="s">
        <v>58</v>
      </c>
      <c r="E2251" s="7"/>
      <c r="F2251" s="7"/>
      <c r="H2251" s="22" t="s">
        <v>59</v>
      </c>
      <c r="I2251" s="22" t="s">
        <v>58</v>
      </c>
    </row>
    <row r="2252" spans="3:22" ht="15" x14ac:dyDescent="0.3">
      <c r="C2252" s="1"/>
      <c r="D2252" s="7" t="str">
        <f>+I2252</f>
        <v>✔CRD Trays</v>
      </c>
      <c r="E2252" s="7" t="str">
        <f t="shared" ref="E2252:F2255" si="913">+J2252</f>
        <v>✔CR5 Trays</v>
      </c>
      <c r="F2252" s="7" t="str">
        <f t="shared" si="913"/>
        <v>✔CR3 Trays</v>
      </c>
      <c r="H2252" s="22" t="s">
        <v>32</v>
      </c>
      <c r="I2252" s="23" t="s">
        <v>60</v>
      </c>
      <c r="J2252" s="23" t="s">
        <v>61</v>
      </c>
      <c r="K2252" s="23" t="s">
        <v>62</v>
      </c>
      <c r="L2252" s="23" t="s">
        <v>63</v>
      </c>
      <c r="M2252" s="23" t="s">
        <v>64</v>
      </c>
      <c r="N2252" s="23" t="s">
        <v>65</v>
      </c>
      <c r="O2252" s="23" t="s">
        <v>66</v>
      </c>
      <c r="P2252" s="23" t="s">
        <v>67</v>
      </c>
      <c r="Q2252" s="23" t="s">
        <v>68</v>
      </c>
      <c r="R2252" s="23" t="s">
        <v>69</v>
      </c>
      <c r="S2252" s="23" t="s">
        <v>70</v>
      </c>
      <c r="T2252" s="23" t="s">
        <v>71</v>
      </c>
      <c r="U2252" s="23" t="s">
        <v>72</v>
      </c>
      <c r="V2252" s="23" t="s">
        <v>73</v>
      </c>
    </row>
    <row r="2253" spans="3:22" ht="15" x14ac:dyDescent="0.3">
      <c r="C2253" s="1"/>
      <c r="D2253" s="7" t="str">
        <f t="shared" ref="D2253:D2255" si="914">+I2253</f>
        <v>✔CRD Sacks</v>
      </c>
      <c r="E2253" s="7" t="str">
        <f t="shared" si="913"/>
        <v>✔CR5S Sacks</v>
      </c>
      <c r="F2253" s="7" t="str">
        <f t="shared" si="913"/>
        <v>✔CR5 Sacks</v>
      </c>
      <c r="H2253" s="22" t="s">
        <v>74</v>
      </c>
      <c r="I2253" s="22" t="str">
        <f>L2252</f>
        <v>✔CRD Sacks</v>
      </c>
      <c r="J2253" s="22" t="str">
        <f t="shared" ref="J2253:K2253" si="915">M2252</f>
        <v>✔CR5S Sacks</v>
      </c>
      <c r="K2253" s="22" t="str">
        <f t="shared" si="915"/>
        <v>✔CR5 Sacks</v>
      </c>
    </row>
    <row r="2254" spans="3:22" ht="15" x14ac:dyDescent="0.3">
      <c r="C2254" s="1"/>
      <c r="D2254" s="7" t="str">
        <f t="shared" si="914"/>
        <v>✔CR3 Sacks</v>
      </c>
      <c r="E2254" s="7" t="str">
        <f t="shared" si="913"/>
        <v>✔High Density (HD) Price</v>
      </c>
      <c r="F2254" s="7" t="str">
        <f t="shared" si="913"/>
        <v>✔Saturation Price (75%Total)</v>
      </c>
      <c r="H2254" s="22" t="s">
        <v>38</v>
      </c>
      <c r="I2254" s="22" t="str">
        <f>O2252</f>
        <v>✔CR3 Sacks</v>
      </c>
      <c r="J2254" s="22" t="str">
        <f t="shared" ref="J2254:K2254" si="916">P2252</f>
        <v>✔High Density (HD) Price</v>
      </c>
      <c r="K2254" s="22" t="str">
        <f t="shared" si="916"/>
        <v>✔Saturation Price (75%Total)</v>
      </c>
    </row>
    <row r="2255" spans="3:22" ht="15" x14ac:dyDescent="0.3">
      <c r="C2255" s="1"/>
      <c r="D2255" s="7" t="str">
        <f t="shared" si="914"/>
        <v>✔Saturation Price (90%Res)</v>
      </c>
      <c r="E2255" s="7" t="str">
        <f t="shared" si="913"/>
        <v>✔eLOT Sequencing</v>
      </c>
      <c r="F2255" s="7" t="str">
        <f t="shared" si="913"/>
        <v>✔Walk Sequencing</v>
      </c>
      <c r="H2255" s="22" t="s">
        <v>75</v>
      </c>
      <c r="I2255" s="22" t="str">
        <f>R2252</f>
        <v>✔Saturation Price (90%Res)</v>
      </c>
      <c r="J2255" s="22" t="str">
        <f t="shared" ref="J2255:K2255" si="917">S2252</f>
        <v>✔eLOT Sequencing</v>
      </c>
      <c r="K2255" s="22" t="str">
        <f t="shared" si="917"/>
        <v>✔Walk Sequencing</v>
      </c>
    </row>
    <row r="2256" spans="3:22" ht="15" x14ac:dyDescent="0.3">
      <c r="C2256" s="1"/>
      <c r="D2256" s="7" t="str">
        <f>+I2256</f>
        <v>✔Multi-Box Section Bundles</v>
      </c>
      <c r="E2256" s="7" t="str">
        <f>+J2256</f>
        <v>✔High Density Plus (HDP) Price</v>
      </c>
      <c r="F2256" s="7"/>
      <c r="H2256" s="22" t="s">
        <v>39</v>
      </c>
      <c r="I2256" s="22" t="str">
        <f>U2252</f>
        <v>✔Multi-Box Section Bundles</v>
      </c>
      <c r="J2256" s="22" t="str">
        <f t="shared" ref="J2256:K2256" si="918">V2252</f>
        <v>✔High Density Plus (HDP) Price</v>
      </c>
      <c r="K2256" s="22">
        <f t="shared" si="918"/>
        <v>0</v>
      </c>
    </row>
    <row r="2257" spans="3:18" ht="15" x14ac:dyDescent="0.3">
      <c r="C2257" s="1"/>
      <c r="D2257" s="7"/>
      <c r="E2257" s="7"/>
      <c r="F2257" s="7"/>
      <c r="H2257" s="22" t="s">
        <v>76</v>
      </c>
    </row>
    <row r="2258" spans="3:18" ht="15.6" x14ac:dyDescent="0.3">
      <c r="C2258" s="1"/>
      <c r="D2258" s="13" t="s">
        <v>77</v>
      </c>
      <c r="E2258" s="7"/>
      <c r="F2258" s="7"/>
      <c r="H2258" s="22" t="s">
        <v>145</v>
      </c>
      <c r="I2258" s="22" t="s">
        <v>77</v>
      </c>
    </row>
    <row r="2259" spans="3:18" ht="15" x14ac:dyDescent="0.3">
      <c r="C2259" s="1"/>
      <c r="D2259" s="7" t="str">
        <f>I2259</f>
        <v>✔Optional 5-Digit Pallets</v>
      </c>
      <c r="E2259" s="7" t="str">
        <f t="shared" ref="E2259:F2260" si="919">J2259</f>
        <v>✔Optional 3-digit Pallets</v>
      </c>
      <c r="F2259" s="7" t="str">
        <f t="shared" si="919"/>
        <v>✔Non-Barcoded Pallet Placards</v>
      </c>
      <c r="H2259" s="22" t="s">
        <v>78</v>
      </c>
      <c r="I2259" s="23" t="s">
        <v>79</v>
      </c>
      <c r="J2259" s="23" t="s">
        <v>80</v>
      </c>
      <c r="K2259" s="23" t="s">
        <v>81</v>
      </c>
      <c r="L2259" s="23" t="s">
        <v>85</v>
      </c>
      <c r="M2259" s="23" t="s">
        <v>86</v>
      </c>
    </row>
    <row r="2260" spans="3:18" ht="15" x14ac:dyDescent="0.3">
      <c r="C2260" s="1"/>
      <c r="D2260" s="7" t="str">
        <f t="shared" ref="D2260" si="920">I2260</f>
        <v>✔Intelligent Mail Container Placard</v>
      </c>
      <c r="E2260" s="7" t="str">
        <f t="shared" si="919"/>
        <v>✔CR5S/CR5 - No Minimum Volume</v>
      </c>
      <c r="F2260" s="7"/>
      <c r="H2260" s="22" t="s">
        <v>87</v>
      </c>
      <c r="I2260" s="22" t="str">
        <f>L2259</f>
        <v>✔Intelligent Mail Container Placard</v>
      </c>
      <c r="J2260" s="22" t="str">
        <f t="shared" ref="J2260:K2260" si="921">M2259</f>
        <v>✔CR5S/CR5 - No Minimum Volume</v>
      </c>
      <c r="K2260" s="22">
        <f t="shared" si="921"/>
        <v>0</v>
      </c>
    </row>
    <row r="2261" spans="3:18" ht="15" x14ac:dyDescent="0.3">
      <c r="C2261" s="1"/>
      <c r="D2261" s="7"/>
      <c r="E2261" s="7"/>
      <c r="F2261" s="7"/>
      <c r="H2261" s="22" t="s">
        <v>148</v>
      </c>
      <c r="I2261" s="22">
        <f>O2259</f>
        <v>0</v>
      </c>
      <c r="J2261" s="22">
        <f t="shared" ref="J2261:K2261" si="922">P2259</f>
        <v>0</v>
      </c>
      <c r="K2261" s="22">
        <f t="shared" si="922"/>
        <v>0</v>
      </c>
    </row>
    <row r="2262" spans="3:18" ht="15" x14ac:dyDescent="0.3">
      <c r="C2262" s="1"/>
      <c r="D2262" s="7"/>
      <c r="E2262" s="7"/>
      <c r="F2262" s="7"/>
      <c r="H2262" s="22" t="s">
        <v>89</v>
      </c>
    </row>
    <row r="2263" spans="3:18" ht="15.6" x14ac:dyDescent="0.3">
      <c r="C2263" s="1"/>
      <c r="D2263" s="13" t="s">
        <v>90</v>
      </c>
      <c r="E2263" s="7"/>
      <c r="F2263" s="7"/>
      <c r="H2263" s="22" t="s">
        <v>342</v>
      </c>
      <c r="I2263" s="22" t="s">
        <v>90</v>
      </c>
    </row>
    <row r="2264" spans="3:18" ht="15" x14ac:dyDescent="0.3">
      <c r="C2264" s="1"/>
      <c r="D2264" s="7" t="str">
        <f>I2264</f>
        <v>✔PER - Flat Tray Preparation</v>
      </c>
      <c r="E2264" s="7" t="str">
        <f t="shared" ref="E2264:F2266" si="923">J2264</f>
        <v>✔Outside County Container Report</v>
      </c>
      <c r="F2264" s="7" t="str">
        <f t="shared" si="923"/>
        <v>✔PER - FIRM Bundles</v>
      </c>
      <c r="H2264" s="22" t="s">
        <v>91</v>
      </c>
      <c r="I2264" s="23" t="s">
        <v>92</v>
      </c>
      <c r="J2264" s="23" t="s">
        <v>93</v>
      </c>
      <c r="K2264" s="23" t="s">
        <v>95</v>
      </c>
      <c r="L2264" s="23" t="s">
        <v>96</v>
      </c>
      <c r="M2264" s="23" t="s">
        <v>97</v>
      </c>
      <c r="N2264" s="23" t="s">
        <v>98</v>
      </c>
      <c r="O2264" s="23" t="s">
        <v>195</v>
      </c>
      <c r="P2264" s="23" t="s">
        <v>99</v>
      </c>
      <c r="Q2264" s="23" t="s">
        <v>100</v>
      </c>
      <c r="R2264" s="23" t="s">
        <v>101</v>
      </c>
    </row>
    <row r="2265" spans="3:18" ht="15" x14ac:dyDescent="0.3">
      <c r="C2265" s="1"/>
      <c r="D2265" s="7" t="str">
        <f t="shared" ref="D2265:D2267" si="924">I2265</f>
        <v>✔PER - In County Prices</v>
      </c>
      <c r="E2265" s="7" t="str">
        <f t="shared" si="923"/>
        <v>✔PER - Zone Summary Report</v>
      </c>
      <c r="F2265" s="7" t="str">
        <f t="shared" si="923"/>
        <v>✔PER - Ride Along Pieces</v>
      </c>
      <c r="H2265" s="22" t="s">
        <v>102</v>
      </c>
      <c r="I2265" s="22" t="str">
        <f>L2264</f>
        <v>✔PER - In County Prices</v>
      </c>
      <c r="J2265" s="22" t="str">
        <f t="shared" ref="J2265:K2265" si="925">M2264</f>
        <v>✔PER - Zone Summary Report</v>
      </c>
      <c r="K2265" s="22" t="str">
        <f t="shared" si="925"/>
        <v>✔PER - Ride Along Pieces</v>
      </c>
    </row>
    <row r="2266" spans="3:18" ht="15" x14ac:dyDescent="0.3">
      <c r="C2266" s="1"/>
      <c r="D2266" s="7" t="str">
        <f t="shared" si="924"/>
        <v>✔PER - Additional Mailing Offices</v>
      </c>
      <c r="E2266" s="7" t="str">
        <f t="shared" si="923"/>
        <v>✔Outside County Bundle Report</v>
      </c>
      <c r="F2266" s="7" t="str">
        <f t="shared" si="923"/>
        <v>✔Limited Circulation Discount</v>
      </c>
      <c r="H2266" s="22" t="s">
        <v>138</v>
      </c>
      <c r="I2266" s="22" t="str">
        <f>O2264</f>
        <v>✔PER - Additional Mailing Offices</v>
      </c>
      <c r="J2266" s="22" t="str">
        <f t="shared" ref="J2266:K2266" si="926">P2264</f>
        <v>✔Outside County Bundle Report</v>
      </c>
      <c r="K2266" s="22" t="str">
        <f t="shared" si="926"/>
        <v>✔Limited Circulation Discount</v>
      </c>
    </row>
    <row r="2267" spans="3:18" ht="15" x14ac:dyDescent="0.3">
      <c r="C2267" s="1"/>
      <c r="D2267" s="7" t="str">
        <f t="shared" si="924"/>
        <v>✔24-pc Trays/Sacks</v>
      </c>
      <c r="E2267" s="7"/>
      <c r="F2267" s="7"/>
      <c r="H2267" s="22" t="s">
        <v>139</v>
      </c>
      <c r="I2267" s="22" t="str">
        <f>R2264</f>
        <v>✔24-pc Trays/Sacks</v>
      </c>
      <c r="J2267" s="22">
        <f>S2264</f>
        <v>0</v>
      </c>
      <c r="K2267" s="22">
        <f>T2264</f>
        <v>0</v>
      </c>
    </row>
    <row r="2268" spans="3:18" ht="15" x14ac:dyDescent="0.3">
      <c r="C2268" s="1"/>
      <c r="D2268" s="7"/>
      <c r="E2268" s="7"/>
      <c r="F2268" s="7"/>
      <c r="H2268" s="22" t="s">
        <v>152</v>
      </c>
    </row>
    <row r="2269" spans="3:18" ht="15.6" x14ac:dyDescent="0.3">
      <c r="C2269" s="1"/>
      <c r="D2269" s="13" t="s">
        <v>104</v>
      </c>
      <c r="E2269" s="7"/>
      <c r="F2269" s="7"/>
      <c r="H2269" s="22" t="s">
        <v>105</v>
      </c>
      <c r="I2269" s="22" t="s">
        <v>104</v>
      </c>
    </row>
    <row r="2270" spans="3:18" ht="15" x14ac:dyDescent="0.3">
      <c r="C2270" s="1"/>
      <c r="D2270" s="7" t="str">
        <f>I2270</f>
        <v>✔5-digit Scheme Bundles (L007)</v>
      </c>
      <c r="E2270" s="7" t="str">
        <f t="shared" ref="E2270:F2270" si="927">J2270</f>
        <v>✔3-digit Scheme Bundles (L008)</v>
      </c>
      <c r="F2270" s="7" t="str">
        <f t="shared" si="927"/>
        <v>✔5-digit Scheme Sacks</v>
      </c>
      <c r="H2270" s="22" t="s">
        <v>106</v>
      </c>
      <c r="I2270" s="23" t="s">
        <v>107</v>
      </c>
      <c r="J2270" s="23" t="s">
        <v>108</v>
      </c>
      <c r="K2270" s="23" t="s">
        <v>109</v>
      </c>
    </row>
    <row r="2271" spans="3:18" ht="15" x14ac:dyDescent="0.3">
      <c r="C2271" s="1"/>
      <c r="D2271" s="7"/>
      <c r="E2271" s="7"/>
      <c r="F2271" s="7"/>
      <c r="H2271" s="22" t="s">
        <v>40</v>
      </c>
    </row>
    <row r="2272" spans="3:18" ht="15.6" x14ac:dyDescent="0.3">
      <c r="C2272" s="1"/>
      <c r="D2272" s="13" t="s">
        <v>110</v>
      </c>
      <c r="E2272" s="7"/>
      <c r="F2272" s="7"/>
      <c r="H2272" s="22"/>
      <c r="I2272" s="22" t="s">
        <v>110</v>
      </c>
    </row>
    <row r="2273" spans="3:13" ht="15" x14ac:dyDescent="0.3">
      <c r="C2273" s="1"/>
      <c r="D2273" s="7" t="str">
        <f>I2273</f>
        <v>✔No Overflow Trays</v>
      </c>
      <c r="E2273" s="7" t="str">
        <f t="shared" ref="E2273:F2273" si="928">J2273</f>
        <v>✔5-digit\Scheme Trays</v>
      </c>
      <c r="F2273" s="7" t="str">
        <f t="shared" si="928"/>
        <v>✔3-digit\Scheme Trays</v>
      </c>
      <c r="H2273" s="22" t="s">
        <v>111</v>
      </c>
      <c r="I2273" s="23" t="s">
        <v>112</v>
      </c>
      <c r="J2273" s="23" t="s">
        <v>114</v>
      </c>
      <c r="K2273" s="23" t="s">
        <v>115</v>
      </c>
      <c r="L2273" s="23" t="s">
        <v>116</v>
      </c>
    </row>
    <row r="2274" spans="3:13" ht="15" x14ac:dyDescent="0.3">
      <c r="C2274" s="1"/>
      <c r="D2274" s="7" t="str">
        <f>I2274</f>
        <v>✔AADC Trays</v>
      </c>
      <c r="E2274" s="7"/>
      <c r="F2274" s="7"/>
      <c r="H2274" s="22" t="s">
        <v>196</v>
      </c>
      <c r="I2274" s="22" t="str">
        <f>L2273</f>
        <v>✔AADC Trays</v>
      </c>
      <c r="J2274" s="22">
        <f t="shared" ref="J2274:K2274" si="929">M2273</f>
        <v>0</v>
      </c>
      <c r="K2274" s="22">
        <f t="shared" si="929"/>
        <v>0</v>
      </c>
    </row>
    <row r="2275" spans="3:13" ht="15" x14ac:dyDescent="0.3">
      <c r="C2275" s="16"/>
      <c r="D2275" s="7"/>
      <c r="E2275" s="7"/>
      <c r="F2275" s="7"/>
      <c r="H2275" s="22" t="s">
        <v>192</v>
      </c>
    </row>
    <row r="2276" spans="3:13" ht="15.6" x14ac:dyDescent="0.3">
      <c r="C2276" s="1"/>
      <c r="D2276" s="13" t="s">
        <v>119</v>
      </c>
      <c r="E2276" s="7"/>
      <c r="F2276" s="7"/>
      <c r="H2276" s="22" t="s">
        <v>120</v>
      </c>
      <c r="I2276" s="22" t="s">
        <v>119</v>
      </c>
    </row>
    <row r="2277" spans="3:13" ht="15" x14ac:dyDescent="0.3">
      <c r="C2277" s="1"/>
      <c r="D2277" s="7" t="str">
        <f>I2277</f>
        <v>✔PS Form 3541</v>
      </c>
      <c r="E2277" s="7" t="str">
        <f t="shared" ref="E2277:F2278" si="930">J2277</f>
        <v>✔PS Form 3600-FCM</v>
      </c>
      <c r="F2277" s="7" t="str">
        <f t="shared" si="930"/>
        <v>✔PS Form 3602-N</v>
      </c>
      <c r="H2277" s="36">
        <v>43585</v>
      </c>
      <c r="I2277" s="23" t="s">
        <v>121</v>
      </c>
      <c r="J2277" s="23" t="s">
        <v>123</v>
      </c>
      <c r="K2277" s="23" t="s">
        <v>127</v>
      </c>
      <c r="L2277" s="23" t="s">
        <v>131</v>
      </c>
      <c r="M2277" s="23" t="s">
        <v>132</v>
      </c>
    </row>
    <row r="2278" spans="3:13" ht="15" x14ac:dyDescent="0.3">
      <c r="C2278" s="1"/>
      <c r="D2278" s="7" t="str">
        <f t="shared" ref="D2278" si="931">I2278</f>
        <v>✔PS Form 8125</v>
      </c>
      <c r="E2278" s="7" t="str">
        <f t="shared" si="930"/>
        <v>✔PS Form 3602-R</v>
      </c>
      <c r="F2278" s="7"/>
      <c r="H2278" s="22"/>
      <c r="I2278" s="22" t="str">
        <f>L2277</f>
        <v>✔PS Form 8125</v>
      </c>
      <c r="J2278" s="22" t="str">
        <f t="shared" ref="J2278:K2278" si="932">M2277</f>
        <v>✔PS Form 3602-R</v>
      </c>
      <c r="K2278" s="22">
        <f t="shared" si="932"/>
        <v>0</v>
      </c>
    </row>
    <row r="2279" spans="3:13" ht="15" x14ac:dyDescent="0.3">
      <c r="C2279" s="1"/>
      <c r="D2279" s="7"/>
      <c r="E2279" s="7"/>
      <c r="F2279" s="7"/>
      <c r="H2279" s="22"/>
      <c r="I2279" s="22">
        <f>O2277</f>
        <v>0</v>
      </c>
      <c r="J2279" s="22">
        <f t="shared" ref="J2279:K2279" si="933">P2277</f>
        <v>0</v>
      </c>
      <c r="K2279" s="22">
        <f t="shared" si="933"/>
        <v>0</v>
      </c>
    </row>
    <row r="2280" spans="3:13" ht="15" x14ac:dyDescent="0.3">
      <c r="C2280" s="1"/>
      <c r="D2280" s="7"/>
      <c r="E2280" s="7"/>
      <c r="F2280" s="7"/>
      <c r="H2280" s="22"/>
      <c r="I2280" s="22">
        <f>R2277</f>
        <v>0</v>
      </c>
      <c r="J2280" s="22">
        <f>S2277</f>
        <v>0</v>
      </c>
      <c r="K2280" s="22">
        <f>T2277</f>
        <v>0</v>
      </c>
    </row>
    <row r="2281" spans="3:13" ht="15" x14ac:dyDescent="0.3">
      <c r="C2281" s="26"/>
      <c r="D2281" s="27"/>
      <c r="E2281" s="27"/>
      <c r="F2281" s="27"/>
      <c r="H2281" s="22"/>
    </row>
    <row r="2282" spans="3:13" ht="15.6" x14ac:dyDescent="0.3">
      <c r="C2282" s="1"/>
      <c r="D2282" s="13" t="s">
        <v>111</v>
      </c>
      <c r="E2282" s="17" t="s">
        <v>133</v>
      </c>
      <c r="F2282" s="6" t="str">
        <f>H2275</f>
        <v>N/A</v>
      </c>
      <c r="H2282" s="22"/>
    </row>
    <row r="2283" spans="3:13" ht="15" customHeight="1" x14ac:dyDescent="0.3">
      <c r="C2283" s="1"/>
      <c r="D2283" s="71" t="str">
        <f>H2274</f>
        <v>PC: 32-BIT WINDOWS</v>
      </c>
      <c r="E2283" s="71"/>
      <c r="F2283" s="71"/>
      <c r="H2283" s="22"/>
    </row>
    <row r="2284" spans="3:13" ht="15" customHeight="1" x14ac:dyDescent="0.3">
      <c r="C2284" s="1"/>
      <c r="D2284" s="71"/>
      <c r="E2284" s="71"/>
      <c r="F2284" s="71"/>
      <c r="H2284" s="22"/>
    </row>
    <row r="2285" spans="3:13" ht="15.6" x14ac:dyDescent="0.3">
      <c r="C2285" s="1"/>
      <c r="D2285" s="7" t="s">
        <v>120</v>
      </c>
      <c r="E2285" s="17" t="s">
        <v>134</v>
      </c>
      <c r="F2285" s="18">
        <f>$I$2</f>
        <v>45678</v>
      </c>
      <c r="H2285" s="22"/>
    </row>
    <row r="2286" spans="3:13" ht="15" x14ac:dyDescent="0.3">
      <c r="C2286" s="1"/>
      <c r="D2286" s="7"/>
      <c r="E2286" s="19"/>
      <c r="F2286" s="20"/>
      <c r="G2286">
        <f>1694-1619+1</f>
        <v>76</v>
      </c>
      <c r="H2286" s="22"/>
    </row>
    <row r="2287" spans="3:13" ht="14.4" x14ac:dyDescent="0.3">
      <c r="C2287" s="1"/>
      <c r="D2287" s="1"/>
      <c r="E2287" s="1"/>
      <c r="F2287" s="1"/>
      <c r="H2287" s="22"/>
    </row>
    <row r="2288" spans="3:13" ht="16.8" x14ac:dyDescent="0.3">
      <c r="C2288" s="72" t="s">
        <v>3</v>
      </c>
      <c r="D2288" s="72"/>
      <c r="E2288" s="72"/>
      <c r="F2288" s="72"/>
      <c r="H2288" s="22"/>
    </row>
    <row r="2289" spans="3:10" ht="16.8" x14ac:dyDescent="0.3">
      <c r="C2289" s="73" t="s">
        <v>4</v>
      </c>
      <c r="D2289" s="73"/>
      <c r="E2289" s="73"/>
      <c r="F2289" s="73"/>
      <c r="H2289" s="22"/>
    </row>
    <row r="2290" spans="3:10" ht="14.4" x14ac:dyDescent="0.3">
      <c r="C2290" s="1"/>
      <c r="D2290" s="9"/>
      <c r="E2290" s="9"/>
      <c r="F2290" s="9"/>
      <c r="H2290" s="22"/>
    </row>
    <row r="2291" spans="3:10" ht="15.6" x14ac:dyDescent="0.3">
      <c r="C2291" s="69" t="str">
        <f t="shared" ref="C2291:C2299" si="934">+J2291</f>
        <v>Company Name:   INTERLINK, INC.</v>
      </c>
      <c r="D2291" s="69"/>
      <c r="E2291" s="69"/>
      <c r="F2291" s="69"/>
      <c r="H2291" s="22" t="s">
        <v>5</v>
      </c>
      <c r="I2291" s="22" t="s">
        <v>224</v>
      </c>
      <c r="J2291" s="22" t="str">
        <f t="shared" ref="J2291:J2299" si="935">CONCATENATE(H2291,I2291)</f>
        <v>Company Name:   INTERLINK, INC.</v>
      </c>
    </row>
    <row r="2292" spans="3:10" ht="15.6" x14ac:dyDescent="0.3">
      <c r="C2292" s="69" t="str">
        <f t="shared" si="934"/>
        <v>Product Name:   ISE</v>
      </c>
      <c r="D2292" s="69"/>
      <c r="E2292" s="69"/>
      <c r="F2292" s="69"/>
      <c r="H2292" s="22" t="s">
        <v>7</v>
      </c>
      <c r="I2292" s="22" t="s">
        <v>230</v>
      </c>
      <c r="J2292" s="22" t="str">
        <f t="shared" si="935"/>
        <v>Product Name:   ISE</v>
      </c>
    </row>
    <row r="2293" spans="3:10" ht="15.6" x14ac:dyDescent="0.3">
      <c r="C2293" s="69" t="str">
        <f t="shared" si="934"/>
        <v>Product Version:   1.4.B</v>
      </c>
      <c r="D2293" s="69"/>
      <c r="E2293" s="69"/>
      <c r="F2293" s="69"/>
      <c r="H2293" s="22" t="s">
        <v>9</v>
      </c>
      <c r="I2293" s="22" t="s">
        <v>231</v>
      </c>
      <c r="J2293" s="22" t="str">
        <f t="shared" si="935"/>
        <v>Product Version:   1.4.B</v>
      </c>
    </row>
    <row r="2294" spans="3:10" ht="15" x14ac:dyDescent="0.3">
      <c r="C2294" s="70" t="str">
        <f t="shared" si="934"/>
        <v>Sales Contact:   Brad Hill</v>
      </c>
      <c r="D2294" s="70"/>
      <c r="E2294" s="70"/>
      <c r="F2294" s="70"/>
      <c r="H2294" s="22" t="s">
        <v>10</v>
      </c>
      <c r="I2294" s="22" t="s">
        <v>226</v>
      </c>
      <c r="J2294" s="22" t="str">
        <f t="shared" si="935"/>
        <v>Sales Contact:   Brad Hill</v>
      </c>
    </row>
    <row r="2295" spans="3:10" ht="15" x14ac:dyDescent="0.3">
      <c r="C2295" s="70" t="str">
        <f t="shared" si="934"/>
        <v>Address:   PO Box 207</v>
      </c>
      <c r="D2295" s="70"/>
      <c r="E2295" s="70"/>
      <c r="F2295" s="70"/>
      <c r="H2295" s="22" t="s">
        <v>12</v>
      </c>
      <c r="I2295" s="22" t="s">
        <v>232</v>
      </c>
      <c r="J2295" s="22" t="str">
        <f t="shared" si="935"/>
        <v>Address:   PO Box 207</v>
      </c>
    </row>
    <row r="2296" spans="3:10" ht="15" x14ac:dyDescent="0.3">
      <c r="C2296" s="70" t="str">
        <f t="shared" si="934"/>
        <v>City State Zip:   Berrien Springs MI  49103-0207</v>
      </c>
      <c r="D2296" s="70"/>
      <c r="E2296" s="70"/>
      <c r="F2296" s="70"/>
      <c r="H2296" s="22" t="s">
        <v>14</v>
      </c>
      <c r="I2296" s="22" t="s">
        <v>355</v>
      </c>
      <c r="J2296" s="22" t="str">
        <f t="shared" si="935"/>
        <v>City State Zip:   Berrien Springs MI  49103-0207</v>
      </c>
    </row>
    <row r="2297" spans="3:10" ht="15" x14ac:dyDescent="0.3">
      <c r="C2297" s="70" t="str">
        <f t="shared" si="934"/>
        <v>Phone:   (937) 438-0768</v>
      </c>
      <c r="D2297" s="70"/>
      <c r="E2297" s="70"/>
      <c r="F2297" s="70"/>
      <c r="H2297" s="22" t="s">
        <v>15</v>
      </c>
      <c r="I2297" s="22" t="s">
        <v>227</v>
      </c>
      <c r="J2297" s="22" t="str">
        <f t="shared" si="935"/>
        <v>Phone:   (937) 438-0768</v>
      </c>
    </row>
    <row r="2298" spans="3:10" ht="15" x14ac:dyDescent="0.3">
      <c r="C2298" s="70" t="str">
        <f t="shared" si="934"/>
        <v>Email:   brad@ilsw.com</v>
      </c>
      <c r="D2298" s="70"/>
      <c r="E2298" s="70"/>
      <c r="F2298" s="70"/>
      <c r="H2298" s="22" t="s">
        <v>19</v>
      </c>
      <c r="I2298" s="22" t="s">
        <v>228</v>
      </c>
      <c r="J2298" s="22" t="str">
        <f t="shared" si="935"/>
        <v>Email:   brad@ilsw.com</v>
      </c>
    </row>
    <row r="2299" spans="3:10" ht="15" x14ac:dyDescent="0.3">
      <c r="C2299" s="70" t="str">
        <f t="shared" si="934"/>
        <v>Web:   ilsw.com</v>
      </c>
      <c r="D2299" s="70"/>
      <c r="E2299" s="70"/>
      <c r="F2299" s="70"/>
      <c r="H2299" s="22" t="s">
        <v>21</v>
      </c>
      <c r="I2299" s="22" t="s">
        <v>229</v>
      </c>
      <c r="J2299" s="22" t="str">
        <f t="shared" si="935"/>
        <v>Web:   ilsw.com</v>
      </c>
    </row>
    <row r="2300" spans="3:10" ht="14.4" x14ac:dyDescent="0.3">
      <c r="C2300" s="1"/>
      <c r="D2300" s="9"/>
      <c r="E2300" s="9"/>
      <c r="F2300" s="9"/>
      <c r="H2300" s="22"/>
    </row>
    <row r="2301" spans="3:10" ht="16.8" x14ac:dyDescent="0.3">
      <c r="C2301" s="68" t="s">
        <v>23</v>
      </c>
      <c r="D2301" s="68"/>
      <c r="E2301" s="68"/>
      <c r="F2301" s="68"/>
      <c r="H2301" s="22"/>
    </row>
    <row r="2302" spans="3:10" ht="15.6" x14ac:dyDescent="0.3">
      <c r="C2302" s="1"/>
      <c r="D2302" s="28" t="str">
        <f>H2302</f>
        <v>Standard Mail</v>
      </c>
      <c r="E2302" s="28" t="str">
        <f>H2319</f>
        <v>First-Class</v>
      </c>
      <c r="F2302" s="13" t="str">
        <f>H2332</f>
        <v>Periodical</v>
      </c>
      <c r="H2302" s="22" t="s">
        <v>24</v>
      </c>
    </row>
    <row r="2303" spans="3:10" ht="15" x14ac:dyDescent="0.3">
      <c r="C2303" s="1"/>
      <c r="D2303" s="7" t="str">
        <f>H2303</f>
        <v>✔Automation Flats</v>
      </c>
      <c r="E2303" s="7" t="str">
        <f>+H2320</f>
        <v>✔Automation Flat Trays on Pallets</v>
      </c>
      <c r="F2303" s="7" t="str">
        <f>H2333</f>
        <v>Automation Letters</v>
      </c>
      <c r="H2303" s="22" t="s">
        <v>25</v>
      </c>
    </row>
    <row r="2304" spans="3:10" ht="15" x14ac:dyDescent="0.3">
      <c r="C2304" s="1"/>
      <c r="D2304" s="7" t="str">
        <f t="shared" ref="D2304:D2318" si="936">H2304</f>
        <v>✔Automation Letters</v>
      </c>
      <c r="E2304" s="7" t="str">
        <f t="shared" ref="E2304:E2314" si="937">+H2321</f>
        <v>✔Automation Flats - Bundle Based Option</v>
      </c>
      <c r="F2304" s="7" t="str">
        <f t="shared" ref="F2304:F2315" si="938">H2334</f>
        <v>✔Barcoded Machinable Flats</v>
      </c>
      <c r="H2304" s="22" t="s">
        <v>26</v>
      </c>
    </row>
    <row r="2305" spans="3:9" ht="15" x14ac:dyDescent="0.3">
      <c r="C2305" s="1"/>
      <c r="D2305" s="7" t="str">
        <f t="shared" si="936"/>
        <v>✔Co-Sacked Flats</v>
      </c>
      <c r="E2305" s="7" t="str">
        <f t="shared" si="937"/>
        <v>✔Automation Flats - Tray Based Option</v>
      </c>
      <c r="F2305" s="7" t="str">
        <f t="shared" si="938"/>
        <v>✔Carrier Route Flats</v>
      </c>
      <c r="H2305" s="22" t="s">
        <v>341</v>
      </c>
    </row>
    <row r="2306" spans="3:9" ht="15" x14ac:dyDescent="0.3">
      <c r="C2306" s="1"/>
      <c r="D2306" s="7" t="str">
        <f t="shared" si="936"/>
        <v>✔ECR Flats</v>
      </c>
      <c r="E2306" s="7" t="str">
        <f t="shared" si="937"/>
        <v>✔Automation Letters</v>
      </c>
      <c r="F2306" s="7" t="str">
        <f t="shared" si="938"/>
        <v>Carrier Route Letters</v>
      </c>
      <c r="H2306" s="22" t="s">
        <v>27</v>
      </c>
    </row>
    <row r="2307" spans="3:9" ht="15" x14ac:dyDescent="0.3">
      <c r="C2307" s="1"/>
      <c r="D2307" s="7" t="str">
        <f t="shared" si="936"/>
        <v>✔ECR Letters &lt;= 3.0 Ounces</v>
      </c>
      <c r="E2307" s="7" t="str">
        <f t="shared" si="937"/>
        <v>✔Automation Letters - Trays on Pallets</v>
      </c>
      <c r="F2307" s="7" t="str">
        <f t="shared" si="938"/>
        <v>✔Machinable Flat Bundles on Pallets</v>
      </c>
      <c r="H2307" s="22" t="s">
        <v>28</v>
      </c>
    </row>
    <row r="2308" spans="3:9" ht="15" x14ac:dyDescent="0.3">
      <c r="C2308" s="1"/>
      <c r="D2308" s="7" t="str">
        <f t="shared" si="936"/>
        <v>✔ECR Letters &gt; 3.0 Ounces</v>
      </c>
      <c r="E2308" s="7" t="str">
        <f t="shared" si="937"/>
        <v>✔Co-Trayed Flats</v>
      </c>
      <c r="F2308" s="7" t="str">
        <f t="shared" si="938"/>
        <v>✔Machinable Flats Co-Sacked Preparation</v>
      </c>
      <c r="H2308" s="22" t="s">
        <v>29</v>
      </c>
    </row>
    <row r="2309" spans="3:9" ht="15" x14ac:dyDescent="0.3">
      <c r="C2309" s="1"/>
      <c r="D2309" s="7" t="str">
        <f t="shared" si="936"/>
        <v>✔Flat Bundles on Pallets</v>
      </c>
      <c r="E2309" s="7" t="str">
        <f t="shared" si="937"/>
        <v>✔Machinable Letter Trays on Pallets</v>
      </c>
      <c r="F2309" s="7" t="str">
        <f t="shared" si="938"/>
        <v>✔Merged Bundles on Pallets</v>
      </c>
      <c r="H2309" s="22" t="s">
        <v>30</v>
      </c>
    </row>
    <row r="2310" spans="3:9" ht="15" x14ac:dyDescent="0.3">
      <c r="C2310" s="1"/>
      <c r="D2310" s="7" t="str">
        <f t="shared" si="936"/>
        <v>✔Irregular Parcels</v>
      </c>
      <c r="E2310" s="7" t="str">
        <f t="shared" si="937"/>
        <v>✔Machinable Letters</v>
      </c>
      <c r="F2310" s="7" t="str">
        <f t="shared" si="938"/>
        <v>✔Merged Flats in Sacks</v>
      </c>
      <c r="H2310" s="22" t="s">
        <v>31</v>
      </c>
    </row>
    <row r="2311" spans="3:9" ht="15" x14ac:dyDescent="0.3">
      <c r="C2311" s="1"/>
      <c r="D2311" s="7" t="str">
        <f t="shared" si="936"/>
        <v>✔Machinable Letters</v>
      </c>
      <c r="E2311" s="7" t="str">
        <f t="shared" si="937"/>
        <v>✔Non-Automation Flat Trays on Pallets</v>
      </c>
      <c r="F2311" s="7" t="str">
        <f t="shared" si="938"/>
        <v>Merged Pallets-5% Threshold</v>
      </c>
      <c r="H2311" s="22" t="s">
        <v>32</v>
      </c>
    </row>
    <row r="2312" spans="3:9" ht="15" x14ac:dyDescent="0.3">
      <c r="C2312" s="1"/>
      <c r="D2312" s="7" t="str">
        <f t="shared" si="936"/>
        <v>Machinable Parcels</v>
      </c>
      <c r="E2312" s="7" t="str">
        <f t="shared" si="937"/>
        <v>✔Non-Automation Flats</v>
      </c>
      <c r="F2312" s="7" t="str">
        <f t="shared" si="938"/>
        <v>Merged Pallets-5% Threshold &amp; City State</v>
      </c>
      <c r="H2312" s="22" t="s">
        <v>171</v>
      </c>
    </row>
    <row r="2313" spans="3:9" ht="15" x14ac:dyDescent="0.3">
      <c r="C2313" s="1"/>
      <c r="D2313" s="7" t="str">
        <f t="shared" si="936"/>
        <v>✔Merged Flat Bundles in Sacks</v>
      </c>
      <c r="E2313" s="7" t="str">
        <f t="shared" si="937"/>
        <v>✔Non-Machinable Letter Trays on Pallets</v>
      </c>
      <c r="F2313" s="7" t="str">
        <f t="shared" si="938"/>
        <v>Non-Automation Letters</v>
      </c>
      <c r="H2313" s="22" t="s">
        <v>34</v>
      </c>
    </row>
    <row r="2314" spans="3:9" ht="15" x14ac:dyDescent="0.3">
      <c r="C2314" s="1"/>
      <c r="D2314" s="7" t="str">
        <f t="shared" si="936"/>
        <v>✔Merged Flat Bundles on Pallets</v>
      </c>
      <c r="E2314" s="7" t="str">
        <f t="shared" si="937"/>
        <v>✔Nonmachinable Letters</v>
      </c>
      <c r="F2314" s="7" t="str">
        <f t="shared" si="938"/>
        <v>✔Non-Barcoded Machinable Flats</v>
      </c>
      <c r="H2314" s="22" t="s">
        <v>35</v>
      </c>
    </row>
    <row r="2315" spans="3:9" ht="15" x14ac:dyDescent="0.3">
      <c r="C2315" s="1"/>
      <c r="D2315" s="7" t="str">
        <f t="shared" si="936"/>
        <v>Merged Pallets-5% Threshold</v>
      </c>
      <c r="E2315" s="7"/>
      <c r="F2315" s="7" t="str">
        <f t="shared" si="938"/>
        <v>✔Non-Machinable Flat Bundles on Pallets</v>
      </c>
      <c r="H2315" s="22" t="s">
        <v>138</v>
      </c>
    </row>
    <row r="2316" spans="3:9" ht="15" x14ac:dyDescent="0.3">
      <c r="C2316" s="1"/>
      <c r="D2316" s="7" t="str">
        <f t="shared" si="936"/>
        <v>Merged Pallets-5% Threshold &amp; City State</v>
      </c>
      <c r="E2316" s="7"/>
      <c r="F2316" s="7"/>
      <c r="H2316" s="22" t="s">
        <v>139</v>
      </c>
    </row>
    <row r="2317" spans="3:9" ht="15" x14ac:dyDescent="0.3">
      <c r="C2317" s="1"/>
      <c r="D2317" s="7" t="str">
        <f t="shared" si="936"/>
        <v>✔Non-Automation Flats</v>
      </c>
      <c r="E2317" s="7"/>
      <c r="F2317" s="7"/>
      <c r="H2317" s="22" t="s">
        <v>38</v>
      </c>
    </row>
    <row r="2318" spans="3:9" ht="15" x14ac:dyDescent="0.3">
      <c r="C2318" s="1"/>
      <c r="D2318" s="7" t="str">
        <f t="shared" si="936"/>
        <v>✔Nonmachinable Letters</v>
      </c>
      <c r="E2318" s="29"/>
      <c r="F2318" s="7"/>
      <c r="H2318" s="22" t="s">
        <v>39</v>
      </c>
    </row>
    <row r="2319" spans="3:9" ht="16.8" x14ac:dyDescent="0.3">
      <c r="C2319" s="68" t="s">
        <v>40</v>
      </c>
      <c r="D2319" s="68"/>
      <c r="E2319" s="68"/>
      <c r="F2319" s="68"/>
      <c r="H2319" s="23" t="s">
        <v>41</v>
      </c>
    </row>
    <row r="2320" spans="3:9" ht="15.6" x14ac:dyDescent="0.3">
      <c r="C2320" s="1"/>
      <c r="D2320" s="28" t="s">
        <v>42</v>
      </c>
      <c r="E2320" s="30"/>
      <c r="F2320" s="7"/>
      <c r="H2320" s="22" t="s">
        <v>43</v>
      </c>
      <c r="I2320" s="22" t="s">
        <v>42</v>
      </c>
    </row>
    <row r="2321" spans="3:22" ht="15" x14ac:dyDescent="0.3">
      <c r="C2321" s="16"/>
      <c r="D2321" s="7" t="str">
        <f>I2321</f>
        <v>✔Co-Bundling</v>
      </c>
      <c r="E2321" s="7" t="str">
        <f t="shared" ref="E2321:F2323" si="939">J2321</f>
        <v>✔Optional Endorsement Lines (OELs)</v>
      </c>
      <c r="F2321" s="7" t="str">
        <f t="shared" si="939"/>
        <v>✔USPS Qualification Report</v>
      </c>
      <c r="H2321" s="22" t="s">
        <v>44</v>
      </c>
      <c r="I2321" s="23" t="s">
        <v>46</v>
      </c>
      <c r="J2321" s="23" t="s">
        <v>47</v>
      </c>
      <c r="K2321" s="23" t="s">
        <v>49</v>
      </c>
      <c r="L2321" s="23" t="s">
        <v>50</v>
      </c>
      <c r="M2321" s="23" t="s">
        <v>51</v>
      </c>
      <c r="N2321" s="23" t="s">
        <v>52</v>
      </c>
      <c r="O2321" s="23" t="s">
        <v>53</v>
      </c>
      <c r="P2321" s="23" t="s">
        <v>54</v>
      </c>
      <c r="Q2321" s="23" t="s">
        <v>55</v>
      </c>
    </row>
    <row r="2322" spans="3:22" ht="15" x14ac:dyDescent="0.3">
      <c r="C2322" s="1"/>
      <c r="D2322" s="7" t="str">
        <f t="shared" ref="D2322:D2323" si="940">I2322</f>
        <v>✔ZAP Approval</v>
      </c>
      <c r="E2322" s="7" t="str">
        <f t="shared" si="939"/>
        <v>✔Origin 3-digit Trays/Sacks</v>
      </c>
      <c r="F2322" s="7" t="str">
        <f t="shared" si="939"/>
        <v>✔Origin SCF Sacks</v>
      </c>
      <c r="H2322" s="22" t="s">
        <v>56</v>
      </c>
      <c r="I2322" s="22" t="str">
        <f>L2321</f>
        <v>✔ZAP Approval</v>
      </c>
      <c r="J2322" s="22" t="str">
        <f t="shared" ref="J2322:K2322" si="941">M2321</f>
        <v>✔Origin 3-digit Trays/Sacks</v>
      </c>
      <c r="K2322" s="22" t="str">
        <f t="shared" si="941"/>
        <v>✔Origin SCF Sacks</v>
      </c>
    </row>
    <row r="2323" spans="3:22" ht="15" x14ac:dyDescent="0.3">
      <c r="C2323" s="1"/>
      <c r="D2323" s="7" t="str">
        <f t="shared" si="940"/>
        <v>✔IM Barcoded Tray Labels</v>
      </c>
      <c r="E2323" s="7" t="str">
        <f t="shared" si="939"/>
        <v>✔Origin AADC Trays</v>
      </c>
      <c r="F2323" s="7" t="str">
        <f t="shared" si="939"/>
        <v>✔FSS Preparation</v>
      </c>
      <c r="H2323" s="22" t="s">
        <v>26</v>
      </c>
      <c r="I2323" s="22" t="str">
        <f>O2321</f>
        <v>✔IM Barcoded Tray Labels</v>
      </c>
      <c r="J2323" s="22" t="str">
        <f t="shared" ref="J2323:K2323" si="942">P2321</f>
        <v>✔Origin AADC Trays</v>
      </c>
      <c r="K2323" s="22" t="str">
        <f t="shared" si="942"/>
        <v>✔FSS Preparation</v>
      </c>
    </row>
    <row r="2324" spans="3:22" ht="15" x14ac:dyDescent="0.3">
      <c r="C2324" s="1"/>
      <c r="D2324" s="7"/>
      <c r="E2324" s="7"/>
      <c r="F2324" s="7"/>
      <c r="H2324" s="22" t="s">
        <v>57</v>
      </c>
      <c r="I2324" s="22">
        <f>R2321</f>
        <v>0</v>
      </c>
      <c r="J2324" s="22">
        <f t="shared" ref="J2324:K2324" si="943">S2321</f>
        <v>0</v>
      </c>
      <c r="K2324" s="22">
        <f t="shared" si="943"/>
        <v>0</v>
      </c>
    </row>
    <row r="2325" spans="3:22" ht="14.4" x14ac:dyDescent="0.3">
      <c r="C2325" s="1"/>
      <c r="D2325" s="9"/>
      <c r="E2325" s="9"/>
      <c r="F2325" s="9"/>
      <c r="H2325" s="22" t="s">
        <v>344</v>
      </c>
    </row>
    <row r="2326" spans="3:22" ht="15.6" x14ac:dyDescent="0.3">
      <c r="C2326" s="1"/>
      <c r="D2326" s="13" t="s">
        <v>58</v>
      </c>
      <c r="E2326" s="7"/>
      <c r="F2326" s="7"/>
      <c r="H2326" s="22" t="s">
        <v>59</v>
      </c>
      <c r="I2326" s="22" t="s">
        <v>58</v>
      </c>
    </row>
    <row r="2327" spans="3:22" ht="15" x14ac:dyDescent="0.3">
      <c r="C2327" s="1"/>
      <c r="D2327" s="7" t="str">
        <f>+I2327</f>
        <v>✔CRD Trays</v>
      </c>
      <c r="E2327" s="7" t="str">
        <f t="shared" ref="E2327:F2330" si="944">+J2327</f>
        <v>✔CR5 Trays</v>
      </c>
      <c r="F2327" s="7" t="str">
        <f t="shared" si="944"/>
        <v>✔CR3 Trays</v>
      </c>
      <c r="H2327" s="22" t="s">
        <v>32</v>
      </c>
      <c r="I2327" s="23" t="s">
        <v>60</v>
      </c>
      <c r="J2327" s="23" t="s">
        <v>61</v>
      </c>
      <c r="K2327" s="23" t="s">
        <v>62</v>
      </c>
      <c r="L2327" s="23" t="s">
        <v>63</v>
      </c>
      <c r="M2327" s="23" t="s">
        <v>64</v>
      </c>
      <c r="N2327" s="23" t="s">
        <v>65</v>
      </c>
      <c r="O2327" s="23" t="s">
        <v>66</v>
      </c>
      <c r="P2327" s="23" t="s">
        <v>67</v>
      </c>
      <c r="Q2327" s="23" t="s">
        <v>68</v>
      </c>
      <c r="R2327" s="23" t="s">
        <v>69</v>
      </c>
      <c r="S2327" s="23" t="s">
        <v>70</v>
      </c>
      <c r="T2327" s="23" t="s">
        <v>71</v>
      </c>
      <c r="U2327" s="23" t="s">
        <v>72</v>
      </c>
      <c r="V2327" s="23" t="s">
        <v>73</v>
      </c>
    </row>
    <row r="2328" spans="3:22" ht="15" x14ac:dyDescent="0.3">
      <c r="C2328" s="1"/>
      <c r="D2328" s="7" t="str">
        <f t="shared" ref="D2328:D2330" si="945">+I2328</f>
        <v>✔CRD Sacks</v>
      </c>
      <c r="E2328" s="7" t="str">
        <f t="shared" si="944"/>
        <v>✔CR5S Sacks</v>
      </c>
      <c r="F2328" s="7" t="str">
        <f t="shared" si="944"/>
        <v>✔CR5 Sacks</v>
      </c>
      <c r="H2328" s="22" t="s">
        <v>74</v>
      </c>
      <c r="I2328" s="22" t="str">
        <f>L2327</f>
        <v>✔CRD Sacks</v>
      </c>
      <c r="J2328" s="22" t="str">
        <f t="shared" ref="J2328:K2328" si="946">M2327</f>
        <v>✔CR5S Sacks</v>
      </c>
      <c r="K2328" s="22" t="str">
        <f t="shared" si="946"/>
        <v>✔CR5 Sacks</v>
      </c>
    </row>
    <row r="2329" spans="3:22" ht="15" x14ac:dyDescent="0.3">
      <c r="C2329" s="1"/>
      <c r="D2329" s="7" t="str">
        <f t="shared" si="945"/>
        <v>✔CR3 Sacks</v>
      </c>
      <c r="E2329" s="7" t="str">
        <f t="shared" si="944"/>
        <v>✔High Density (HD) Price</v>
      </c>
      <c r="F2329" s="7" t="str">
        <f t="shared" si="944"/>
        <v>✔Saturation Price (75%Total)</v>
      </c>
      <c r="H2329" s="22" t="s">
        <v>38</v>
      </c>
      <c r="I2329" s="22" t="str">
        <f>O2327</f>
        <v>✔CR3 Sacks</v>
      </c>
      <c r="J2329" s="22" t="str">
        <f t="shared" ref="J2329:K2329" si="947">P2327</f>
        <v>✔High Density (HD) Price</v>
      </c>
      <c r="K2329" s="22" t="str">
        <f t="shared" si="947"/>
        <v>✔Saturation Price (75%Total)</v>
      </c>
    </row>
    <row r="2330" spans="3:22" ht="15" x14ac:dyDescent="0.3">
      <c r="C2330" s="1"/>
      <c r="D2330" s="7" t="str">
        <f t="shared" si="945"/>
        <v>✔Saturation Price (90%Res)</v>
      </c>
      <c r="E2330" s="7" t="str">
        <f t="shared" si="944"/>
        <v>✔eLOT Sequencing</v>
      </c>
      <c r="F2330" s="7" t="str">
        <f t="shared" si="944"/>
        <v>✔Walk Sequencing</v>
      </c>
      <c r="H2330" s="22" t="s">
        <v>75</v>
      </c>
      <c r="I2330" s="22" t="str">
        <f>R2327</f>
        <v>✔Saturation Price (90%Res)</v>
      </c>
      <c r="J2330" s="22" t="str">
        <f t="shared" ref="J2330:K2330" si="948">S2327</f>
        <v>✔eLOT Sequencing</v>
      </c>
      <c r="K2330" s="22" t="str">
        <f t="shared" si="948"/>
        <v>✔Walk Sequencing</v>
      </c>
    </row>
    <row r="2331" spans="3:22" ht="15" x14ac:dyDescent="0.3">
      <c r="C2331" s="1"/>
      <c r="D2331" s="7" t="str">
        <f>+I2331</f>
        <v>✔Multi-Box Section Bundles</v>
      </c>
      <c r="E2331" s="7" t="str">
        <f>+J2331</f>
        <v>✔High Density Plus (HDP) Price</v>
      </c>
      <c r="F2331" s="7"/>
      <c r="H2331" s="22" t="s">
        <v>39</v>
      </c>
      <c r="I2331" s="22" t="str">
        <f>U2327</f>
        <v>✔Multi-Box Section Bundles</v>
      </c>
      <c r="J2331" s="22" t="str">
        <f t="shared" ref="J2331:K2331" si="949">V2327</f>
        <v>✔High Density Plus (HDP) Price</v>
      </c>
      <c r="K2331" s="22">
        <f t="shared" si="949"/>
        <v>0</v>
      </c>
    </row>
    <row r="2332" spans="3:22" ht="15" x14ac:dyDescent="0.3">
      <c r="C2332" s="1"/>
      <c r="D2332" s="7"/>
      <c r="E2332" s="7"/>
      <c r="F2332" s="7"/>
      <c r="H2332" s="22" t="s">
        <v>76</v>
      </c>
    </row>
    <row r="2333" spans="3:22" ht="15.6" x14ac:dyDescent="0.3">
      <c r="C2333" s="1"/>
      <c r="D2333" s="13" t="s">
        <v>77</v>
      </c>
      <c r="E2333" s="7"/>
      <c r="F2333" s="7"/>
      <c r="H2333" s="22" t="s">
        <v>145</v>
      </c>
      <c r="I2333" s="22" t="s">
        <v>77</v>
      </c>
    </row>
    <row r="2334" spans="3:22" ht="15" x14ac:dyDescent="0.3">
      <c r="C2334" s="1"/>
      <c r="D2334" s="7" t="str">
        <f>I2334</f>
        <v>✔Optional 5-Digit Pallets</v>
      </c>
      <c r="E2334" s="7" t="str">
        <f t="shared" ref="E2334:F2335" si="950">J2334</f>
        <v>✔Optional 3-digit Pallets</v>
      </c>
      <c r="F2334" s="7" t="str">
        <f t="shared" si="950"/>
        <v>✔Non-Barcoded Pallet Placards</v>
      </c>
      <c r="H2334" s="22" t="s">
        <v>78</v>
      </c>
      <c r="I2334" s="23" t="s">
        <v>79</v>
      </c>
      <c r="J2334" s="23" t="s">
        <v>80</v>
      </c>
      <c r="K2334" s="23" t="s">
        <v>81</v>
      </c>
      <c r="L2334" s="23" t="s">
        <v>85</v>
      </c>
      <c r="M2334" s="23" t="s">
        <v>86</v>
      </c>
    </row>
    <row r="2335" spans="3:22" ht="15" x14ac:dyDescent="0.3">
      <c r="C2335" s="1"/>
      <c r="D2335" s="7" t="str">
        <f t="shared" ref="D2335" si="951">I2335</f>
        <v>✔Intelligent Mail Container Placard</v>
      </c>
      <c r="E2335" s="7" t="str">
        <f t="shared" si="950"/>
        <v>✔CR5S/CR5 - No Minimum Volume</v>
      </c>
      <c r="F2335" s="7"/>
      <c r="H2335" s="22" t="s">
        <v>87</v>
      </c>
      <c r="I2335" s="22" t="str">
        <f>L2334</f>
        <v>✔Intelligent Mail Container Placard</v>
      </c>
      <c r="J2335" s="22" t="str">
        <f t="shared" ref="J2335:K2335" si="952">M2334</f>
        <v>✔CR5S/CR5 - No Minimum Volume</v>
      </c>
      <c r="K2335" s="22">
        <f t="shared" si="952"/>
        <v>0</v>
      </c>
    </row>
    <row r="2336" spans="3:22" ht="15" x14ac:dyDescent="0.3">
      <c r="C2336" s="1"/>
      <c r="D2336" s="7"/>
      <c r="E2336" s="7"/>
      <c r="F2336" s="7"/>
      <c r="H2336" s="22" t="s">
        <v>148</v>
      </c>
      <c r="I2336" s="22">
        <f>O2334</f>
        <v>0</v>
      </c>
      <c r="J2336" s="22">
        <f t="shared" ref="J2336:K2336" si="953">P2334</f>
        <v>0</v>
      </c>
      <c r="K2336" s="22">
        <f t="shared" si="953"/>
        <v>0</v>
      </c>
    </row>
    <row r="2337" spans="3:18" ht="15" x14ac:dyDescent="0.3">
      <c r="C2337" s="1"/>
      <c r="D2337" s="7"/>
      <c r="E2337" s="7"/>
      <c r="F2337" s="7"/>
      <c r="H2337" s="22" t="s">
        <v>89</v>
      </c>
    </row>
    <row r="2338" spans="3:18" ht="15.6" x14ac:dyDescent="0.3">
      <c r="C2338" s="1"/>
      <c r="D2338" s="13" t="s">
        <v>90</v>
      </c>
      <c r="E2338" s="7"/>
      <c r="F2338" s="7"/>
      <c r="H2338" s="22" t="s">
        <v>342</v>
      </c>
      <c r="I2338" s="22" t="s">
        <v>90</v>
      </c>
    </row>
    <row r="2339" spans="3:18" ht="15" x14ac:dyDescent="0.3">
      <c r="C2339" s="1"/>
      <c r="D2339" s="7" t="str">
        <f>I2339</f>
        <v>✔PER - Flat Tray Preparation</v>
      </c>
      <c r="E2339" s="7" t="str">
        <f t="shared" ref="E2339:F2341" si="954">J2339</f>
        <v>✔Outside County Container Report</v>
      </c>
      <c r="F2339" s="7" t="str">
        <f t="shared" si="954"/>
        <v>✔PER - FIRM Bundles</v>
      </c>
      <c r="H2339" s="22" t="s">
        <v>91</v>
      </c>
      <c r="I2339" s="23" t="s">
        <v>92</v>
      </c>
      <c r="J2339" s="23" t="s">
        <v>93</v>
      </c>
      <c r="K2339" s="23" t="s">
        <v>95</v>
      </c>
      <c r="L2339" s="23" t="s">
        <v>96</v>
      </c>
      <c r="M2339" s="23" t="s">
        <v>97</v>
      </c>
      <c r="N2339" s="23" t="s">
        <v>98</v>
      </c>
      <c r="O2339" s="23" t="s">
        <v>195</v>
      </c>
      <c r="P2339" s="23" t="s">
        <v>99</v>
      </c>
      <c r="Q2339" s="23" t="s">
        <v>100</v>
      </c>
      <c r="R2339" s="23" t="s">
        <v>101</v>
      </c>
    </row>
    <row r="2340" spans="3:18" ht="15" x14ac:dyDescent="0.3">
      <c r="C2340" s="1"/>
      <c r="D2340" s="7" t="str">
        <f t="shared" ref="D2340:D2342" si="955">I2340</f>
        <v>✔PER - In County Prices</v>
      </c>
      <c r="E2340" s="7" t="str">
        <f t="shared" si="954"/>
        <v>✔PER - Zone Summary Report</v>
      </c>
      <c r="F2340" s="7" t="str">
        <f t="shared" si="954"/>
        <v>✔PER - Ride Along Pieces</v>
      </c>
      <c r="H2340" s="22" t="s">
        <v>102</v>
      </c>
      <c r="I2340" s="22" t="str">
        <f>L2339</f>
        <v>✔PER - In County Prices</v>
      </c>
      <c r="J2340" s="22" t="str">
        <f t="shared" ref="J2340:K2340" si="956">M2339</f>
        <v>✔PER - Zone Summary Report</v>
      </c>
      <c r="K2340" s="22" t="str">
        <f t="shared" si="956"/>
        <v>✔PER - Ride Along Pieces</v>
      </c>
    </row>
    <row r="2341" spans="3:18" ht="15" x14ac:dyDescent="0.3">
      <c r="C2341" s="1"/>
      <c r="D2341" s="7" t="str">
        <f t="shared" si="955"/>
        <v>✔PER - Additional Mailing Offices</v>
      </c>
      <c r="E2341" s="7" t="str">
        <f t="shared" si="954"/>
        <v>✔Outside County Bundle Report</v>
      </c>
      <c r="F2341" s="7" t="str">
        <f t="shared" si="954"/>
        <v>✔Limited Circulation Discount</v>
      </c>
      <c r="H2341" s="22" t="s">
        <v>138</v>
      </c>
      <c r="I2341" s="22" t="str">
        <f>O2339</f>
        <v>✔PER - Additional Mailing Offices</v>
      </c>
      <c r="J2341" s="22" t="str">
        <f t="shared" ref="J2341:K2341" si="957">P2339</f>
        <v>✔Outside County Bundle Report</v>
      </c>
      <c r="K2341" s="22" t="str">
        <f t="shared" si="957"/>
        <v>✔Limited Circulation Discount</v>
      </c>
    </row>
    <row r="2342" spans="3:18" ht="15" x14ac:dyDescent="0.3">
      <c r="C2342" s="1"/>
      <c r="D2342" s="7" t="str">
        <f t="shared" si="955"/>
        <v>✔24-pc Trays/Sacks</v>
      </c>
      <c r="E2342" s="7"/>
      <c r="F2342" s="7"/>
      <c r="H2342" s="22" t="s">
        <v>139</v>
      </c>
      <c r="I2342" s="22" t="str">
        <f>R2339</f>
        <v>✔24-pc Trays/Sacks</v>
      </c>
      <c r="J2342" s="22">
        <f>S2339</f>
        <v>0</v>
      </c>
      <c r="K2342" s="22">
        <f>T2339</f>
        <v>0</v>
      </c>
    </row>
    <row r="2343" spans="3:18" ht="15" x14ac:dyDescent="0.3">
      <c r="C2343" s="1"/>
      <c r="D2343" s="7"/>
      <c r="E2343" s="7"/>
      <c r="F2343" s="7"/>
      <c r="H2343" s="22" t="s">
        <v>152</v>
      </c>
    </row>
    <row r="2344" spans="3:18" ht="15.6" x14ac:dyDescent="0.3">
      <c r="C2344" s="1"/>
      <c r="D2344" s="13" t="s">
        <v>104</v>
      </c>
      <c r="E2344" s="7"/>
      <c r="F2344" s="7"/>
      <c r="H2344" s="22" t="s">
        <v>105</v>
      </c>
      <c r="I2344" s="22" t="s">
        <v>104</v>
      </c>
    </row>
    <row r="2345" spans="3:18" ht="15" x14ac:dyDescent="0.3">
      <c r="C2345" s="1"/>
      <c r="D2345" s="7" t="str">
        <f>I2345</f>
        <v>✔5-digit Scheme Bundles (L007)</v>
      </c>
      <c r="E2345" s="7" t="str">
        <f t="shared" ref="E2345:F2345" si="958">J2345</f>
        <v>✔3-digit Scheme Bundles (L008)</v>
      </c>
      <c r="F2345" s="7" t="str">
        <f t="shared" si="958"/>
        <v>✔5-digit Scheme Sacks</v>
      </c>
      <c r="H2345" s="22" t="s">
        <v>106</v>
      </c>
      <c r="I2345" s="23" t="s">
        <v>107</v>
      </c>
      <c r="J2345" s="23" t="s">
        <v>108</v>
      </c>
      <c r="K2345" s="23" t="s">
        <v>109</v>
      </c>
    </row>
    <row r="2346" spans="3:18" ht="15" x14ac:dyDescent="0.3">
      <c r="C2346" s="1"/>
      <c r="D2346" s="7"/>
      <c r="E2346" s="7"/>
      <c r="F2346" s="7"/>
      <c r="H2346" s="22" t="s">
        <v>40</v>
      </c>
    </row>
    <row r="2347" spans="3:18" ht="15" customHeight="1" x14ac:dyDescent="0.3">
      <c r="C2347" s="1"/>
      <c r="D2347" s="13" t="s">
        <v>110</v>
      </c>
      <c r="E2347" s="7"/>
      <c r="F2347" s="7"/>
      <c r="H2347" s="22"/>
      <c r="I2347" s="22" t="s">
        <v>110</v>
      </c>
    </row>
    <row r="2348" spans="3:18" ht="15" customHeight="1" x14ac:dyDescent="0.3">
      <c r="C2348" s="1"/>
      <c r="D2348" s="7" t="str">
        <f>I2348</f>
        <v>✔No Overflow Trays</v>
      </c>
      <c r="E2348" s="7" t="str">
        <f t="shared" ref="E2348:F2348" si="959">J2348</f>
        <v>✔5-digit\Scheme Trays</v>
      </c>
      <c r="F2348" s="7" t="str">
        <f t="shared" si="959"/>
        <v>✔3-digit\Scheme Trays</v>
      </c>
      <c r="H2348" s="22" t="s">
        <v>111</v>
      </c>
      <c r="I2348" s="23" t="s">
        <v>112</v>
      </c>
      <c r="J2348" s="23" t="s">
        <v>114</v>
      </c>
      <c r="K2348" s="23" t="s">
        <v>115</v>
      </c>
      <c r="L2348" s="23" t="s">
        <v>116</v>
      </c>
    </row>
    <row r="2349" spans="3:18" ht="15" x14ac:dyDescent="0.3">
      <c r="C2349" s="1"/>
      <c r="D2349" s="7" t="str">
        <f>I2349</f>
        <v>✔AADC Trays</v>
      </c>
      <c r="E2349" s="7"/>
      <c r="F2349" s="7"/>
      <c r="H2349" s="22" t="s">
        <v>196</v>
      </c>
      <c r="I2349" s="22" t="str">
        <f>L2348</f>
        <v>✔AADC Trays</v>
      </c>
      <c r="J2349" s="22">
        <f t="shared" ref="J2349:K2349" si="960">M2348</f>
        <v>0</v>
      </c>
      <c r="K2349" s="22">
        <f t="shared" si="960"/>
        <v>0</v>
      </c>
    </row>
    <row r="2350" spans="3:18" ht="15" x14ac:dyDescent="0.3">
      <c r="C2350" s="16"/>
      <c r="D2350" s="7"/>
      <c r="E2350" s="7"/>
      <c r="F2350" s="7"/>
      <c r="H2350" s="22" t="s">
        <v>192</v>
      </c>
    </row>
    <row r="2351" spans="3:18" ht="15.6" x14ac:dyDescent="0.3">
      <c r="C2351" s="1"/>
      <c r="D2351" s="13" t="s">
        <v>119</v>
      </c>
      <c r="E2351" s="7"/>
      <c r="F2351" s="7"/>
      <c r="H2351" s="22" t="s">
        <v>120</v>
      </c>
      <c r="I2351" s="22" t="s">
        <v>119</v>
      </c>
    </row>
    <row r="2352" spans="3:18" ht="15" x14ac:dyDescent="0.3">
      <c r="C2352" s="1"/>
      <c r="D2352" s="7" t="str">
        <f>I2352</f>
        <v>✔PS Form 3541</v>
      </c>
      <c r="E2352" s="7" t="str">
        <f t="shared" ref="E2352:F2353" si="961">J2352</f>
        <v>✔PS Form 3600-FCM</v>
      </c>
      <c r="F2352" s="7" t="str">
        <f t="shared" si="961"/>
        <v>✔PS Form 3602-N</v>
      </c>
      <c r="H2352" s="36">
        <v>43585</v>
      </c>
      <c r="I2352" s="23" t="s">
        <v>121</v>
      </c>
      <c r="J2352" s="23" t="s">
        <v>123</v>
      </c>
      <c r="K2352" s="23" t="s">
        <v>127</v>
      </c>
      <c r="L2352" s="23" t="s">
        <v>131</v>
      </c>
      <c r="M2352" s="23" t="s">
        <v>132</v>
      </c>
    </row>
    <row r="2353" spans="3:11" ht="15" x14ac:dyDescent="0.3">
      <c r="C2353" s="1"/>
      <c r="D2353" s="7" t="str">
        <f t="shared" ref="D2353" si="962">I2353</f>
        <v>✔PS Form 8125</v>
      </c>
      <c r="E2353" s="7" t="str">
        <f t="shared" si="961"/>
        <v>✔PS Form 3602-R</v>
      </c>
      <c r="F2353" s="7"/>
      <c r="H2353" s="22"/>
      <c r="I2353" s="22" t="str">
        <f>L2352</f>
        <v>✔PS Form 8125</v>
      </c>
      <c r="J2353" s="22" t="str">
        <f t="shared" ref="J2353:K2353" si="963">M2352</f>
        <v>✔PS Form 3602-R</v>
      </c>
      <c r="K2353" s="22">
        <f t="shared" si="963"/>
        <v>0</v>
      </c>
    </row>
    <row r="2354" spans="3:11" ht="15" x14ac:dyDescent="0.3">
      <c r="C2354" s="1"/>
      <c r="D2354" s="7"/>
      <c r="E2354" s="7"/>
      <c r="F2354" s="7"/>
      <c r="H2354" s="22"/>
      <c r="I2354" s="22">
        <f>O2352</f>
        <v>0</v>
      </c>
      <c r="J2354" s="22">
        <f t="shared" ref="J2354:K2354" si="964">P2352</f>
        <v>0</v>
      </c>
      <c r="K2354" s="22">
        <f t="shared" si="964"/>
        <v>0</v>
      </c>
    </row>
    <row r="2355" spans="3:11" ht="15" x14ac:dyDescent="0.3">
      <c r="C2355" s="1"/>
      <c r="D2355" s="7"/>
      <c r="E2355" s="7"/>
      <c r="F2355" s="7"/>
      <c r="H2355" s="22"/>
      <c r="I2355" s="22">
        <f>R2352</f>
        <v>0</v>
      </c>
      <c r="J2355" s="22">
        <f>S2352</f>
        <v>0</v>
      </c>
      <c r="K2355" s="22">
        <f>T2352</f>
        <v>0</v>
      </c>
    </row>
    <row r="2356" spans="3:11" ht="15" x14ac:dyDescent="0.3">
      <c r="C2356" s="26"/>
      <c r="D2356" s="27"/>
      <c r="E2356" s="27"/>
      <c r="F2356" s="27"/>
      <c r="H2356" s="22"/>
    </row>
    <row r="2357" spans="3:11" ht="15.6" x14ac:dyDescent="0.3">
      <c r="C2357" s="39"/>
      <c r="D2357" s="13" t="s">
        <v>111</v>
      </c>
      <c r="E2357" s="17" t="s">
        <v>133</v>
      </c>
      <c r="F2357" s="6" t="str">
        <f>H2350</f>
        <v>N/A</v>
      </c>
      <c r="H2357" s="22"/>
    </row>
    <row r="2358" spans="3:11" ht="15" customHeight="1" x14ac:dyDescent="0.3">
      <c r="C2358" s="1"/>
      <c r="D2358" s="71" t="str">
        <f>H2349</f>
        <v>PC: 32-BIT WINDOWS</v>
      </c>
      <c r="E2358" s="71"/>
      <c r="F2358" s="71"/>
      <c r="H2358" s="22"/>
    </row>
    <row r="2359" spans="3:11" ht="15" customHeight="1" x14ac:dyDescent="0.3">
      <c r="C2359" s="1"/>
      <c r="D2359" s="71"/>
      <c r="E2359" s="71"/>
      <c r="F2359" s="71"/>
      <c r="H2359" s="22"/>
    </row>
    <row r="2360" spans="3:11" ht="15.6" x14ac:dyDescent="0.3">
      <c r="C2360" s="1"/>
      <c r="D2360" s="7" t="s">
        <v>120</v>
      </c>
      <c r="E2360" s="17" t="s">
        <v>134</v>
      </c>
      <c r="F2360" s="18">
        <f>$I$2</f>
        <v>45678</v>
      </c>
      <c r="H2360" s="22"/>
    </row>
    <row r="2361" spans="3:11" ht="15" x14ac:dyDescent="0.3">
      <c r="C2361" s="1"/>
      <c r="D2361" s="7"/>
      <c r="E2361" s="19"/>
      <c r="F2361" s="20"/>
      <c r="G2361">
        <f>1771-1696+1</f>
        <v>76</v>
      </c>
      <c r="H2361" s="22"/>
    </row>
    <row r="2362" spans="3:11" ht="14.4" x14ac:dyDescent="0.3">
      <c r="C2362" s="1"/>
      <c r="D2362" s="1"/>
      <c r="E2362" s="1"/>
      <c r="F2362" s="1"/>
      <c r="H2362" s="22"/>
    </row>
    <row r="2363" spans="3:11" ht="16.8" x14ac:dyDescent="0.3">
      <c r="C2363" s="72" t="s">
        <v>3</v>
      </c>
      <c r="D2363" s="72"/>
      <c r="E2363" s="72"/>
      <c r="F2363" s="72"/>
      <c r="H2363" s="22"/>
    </row>
    <row r="2364" spans="3:11" ht="16.8" x14ac:dyDescent="0.3">
      <c r="C2364" s="73" t="s">
        <v>4</v>
      </c>
      <c r="D2364" s="73"/>
      <c r="E2364" s="73"/>
      <c r="F2364" s="73"/>
      <c r="H2364" s="22"/>
    </row>
    <row r="2365" spans="3:11" ht="14.4" x14ac:dyDescent="0.3">
      <c r="C2365" s="1"/>
      <c r="D2365" s="9"/>
      <c r="E2365" s="9"/>
      <c r="F2365" s="9"/>
      <c r="H2365" s="22"/>
    </row>
    <row r="2366" spans="3:11" ht="15.6" x14ac:dyDescent="0.3">
      <c r="C2366" s="69" t="str">
        <f t="shared" ref="C2366:C2375" si="965">+J2366</f>
        <v>Company Name:   INTERLINK, INC.</v>
      </c>
      <c r="D2366" s="69"/>
      <c r="E2366" s="69"/>
      <c r="F2366" s="69"/>
      <c r="H2366" s="22" t="s">
        <v>5</v>
      </c>
      <c r="I2366" s="22" t="s">
        <v>224</v>
      </c>
      <c r="J2366" s="22" t="str">
        <f t="shared" ref="J2366:J2375" si="966">CONCATENATE(H2366,I2366)</f>
        <v>Company Name:   INTERLINK, INC.</v>
      </c>
    </row>
    <row r="2367" spans="3:11" ht="15.6" x14ac:dyDescent="0.3">
      <c r="C2367" s="69" t="str">
        <f t="shared" si="965"/>
        <v>Product Name:   TRUE NEWSPAPER MAIL</v>
      </c>
      <c r="D2367" s="69"/>
      <c r="E2367" s="69"/>
      <c r="F2367" s="69"/>
      <c r="H2367" s="22" t="s">
        <v>7</v>
      </c>
      <c r="I2367" s="22" t="s">
        <v>233</v>
      </c>
      <c r="J2367" s="22" t="str">
        <f t="shared" si="966"/>
        <v>Product Name:   TRUE NEWSPAPER MAIL</v>
      </c>
    </row>
    <row r="2368" spans="3:11" ht="15.6" x14ac:dyDescent="0.3">
      <c r="C2368" s="69" t="str">
        <f t="shared" si="965"/>
        <v>Product Version:   1.2</v>
      </c>
      <c r="D2368" s="69"/>
      <c r="E2368" s="69"/>
      <c r="F2368" s="69"/>
      <c r="H2368" s="22" t="s">
        <v>9</v>
      </c>
      <c r="I2368" s="22">
        <v>1.2</v>
      </c>
      <c r="J2368" s="22" t="str">
        <f t="shared" si="966"/>
        <v>Product Version:   1.2</v>
      </c>
    </row>
    <row r="2369" spans="3:10" ht="15" x14ac:dyDescent="0.3">
      <c r="C2369" s="70" t="str">
        <f t="shared" si="965"/>
        <v>Sales Contact:   Brad Hill</v>
      </c>
      <c r="D2369" s="70"/>
      <c r="E2369" s="70"/>
      <c r="F2369" s="70"/>
      <c r="H2369" s="22" t="s">
        <v>10</v>
      </c>
      <c r="I2369" s="22" t="s">
        <v>226</v>
      </c>
      <c r="J2369" s="22" t="str">
        <f t="shared" si="966"/>
        <v>Sales Contact:   Brad Hill</v>
      </c>
    </row>
    <row r="2370" spans="3:10" ht="15" x14ac:dyDescent="0.3">
      <c r="C2370" s="70" t="str">
        <f t="shared" si="965"/>
        <v>Address:   PO Box 207</v>
      </c>
      <c r="D2370" s="70"/>
      <c r="E2370" s="70"/>
      <c r="F2370" s="70"/>
      <c r="H2370" s="22" t="s">
        <v>12</v>
      </c>
      <c r="I2370" s="22" t="s">
        <v>232</v>
      </c>
      <c r="J2370" s="22" t="str">
        <f t="shared" si="966"/>
        <v>Address:   PO Box 207</v>
      </c>
    </row>
    <row r="2371" spans="3:10" ht="15" x14ac:dyDescent="0.3">
      <c r="C2371" s="70" t="str">
        <f t="shared" si="965"/>
        <v>City State Zip:   Berrien Springs MI  49103-0207</v>
      </c>
      <c r="D2371" s="70"/>
      <c r="E2371" s="70"/>
      <c r="F2371" s="70"/>
      <c r="H2371" s="22" t="s">
        <v>14</v>
      </c>
      <c r="I2371" s="22" t="s">
        <v>355</v>
      </c>
      <c r="J2371" s="22" t="str">
        <f t="shared" si="966"/>
        <v>City State Zip:   Berrien Springs MI  49103-0207</v>
      </c>
    </row>
    <row r="2372" spans="3:10" ht="15" x14ac:dyDescent="0.3">
      <c r="C2372" s="70" t="str">
        <f t="shared" si="965"/>
        <v>Phone:   (937) 438-0768</v>
      </c>
      <c r="D2372" s="70"/>
      <c r="E2372" s="70"/>
      <c r="F2372" s="70"/>
      <c r="H2372" s="22" t="s">
        <v>15</v>
      </c>
      <c r="I2372" s="22" t="s">
        <v>227</v>
      </c>
      <c r="J2372" s="22" t="str">
        <f t="shared" si="966"/>
        <v>Phone:   (937) 438-0768</v>
      </c>
    </row>
    <row r="2373" spans="3:10" ht="15" x14ac:dyDescent="0.3">
      <c r="C2373" s="70" t="str">
        <f t="shared" si="965"/>
        <v xml:space="preserve">Fax:   </v>
      </c>
      <c r="D2373" s="70"/>
      <c r="E2373" s="70"/>
      <c r="F2373" s="70"/>
      <c r="H2373" s="22" t="s">
        <v>17</v>
      </c>
      <c r="I2373" s="22"/>
      <c r="J2373" s="22" t="str">
        <f t="shared" si="966"/>
        <v xml:space="preserve">Fax:   </v>
      </c>
    </row>
    <row r="2374" spans="3:10" ht="15" x14ac:dyDescent="0.3">
      <c r="C2374" s="70" t="str">
        <f t="shared" si="965"/>
        <v>Email:   brad@ilsw.com</v>
      </c>
      <c r="D2374" s="70"/>
      <c r="E2374" s="70"/>
      <c r="F2374" s="70"/>
      <c r="H2374" s="22" t="s">
        <v>19</v>
      </c>
      <c r="I2374" s="22" t="s">
        <v>228</v>
      </c>
      <c r="J2374" s="22" t="str">
        <f t="shared" si="966"/>
        <v>Email:   brad@ilsw.com</v>
      </c>
    </row>
    <row r="2375" spans="3:10" ht="15" x14ac:dyDescent="0.3">
      <c r="C2375" s="70" t="str">
        <f t="shared" si="965"/>
        <v>Web:   ilsw.com</v>
      </c>
      <c r="D2375" s="70"/>
      <c r="E2375" s="70"/>
      <c r="F2375" s="70"/>
      <c r="H2375" s="22" t="s">
        <v>21</v>
      </c>
      <c r="I2375" s="22" t="s">
        <v>229</v>
      </c>
      <c r="J2375" s="22" t="str">
        <f t="shared" si="966"/>
        <v>Web:   ilsw.com</v>
      </c>
    </row>
    <row r="2376" spans="3:10" ht="14.4" x14ac:dyDescent="0.3">
      <c r="C2376" s="1"/>
      <c r="D2376" s="9"/>
      <c r="E2376" s="9"/>
      <c r="F2376" s="9"/>
      <c r="H2376" s="22"/>
    </row>
    <row r="2377" spans="3:10" ht="16.8" x14ac:dyDescent="0.3">
      <c r="C2377" s="68" t="s">
        <v>23</v>
      </c>
      <c r="D2377" s="68"/>
      <c r="E2377" s="68"/>
      <c r="F2377" s="68"/>
      <c r="H2377" s="22"/>
    </row>
    <row r="2378" spans="3:10" ht="15.6" x14ac:dyDescent="0.3">
      <c r="C2378" s="1"/>
      <c r="D2378" s="28" t="str">
        <f>H2378</f>
        <v>Standard Mail</v>
      </c>
      <c r="E2378" s="28" t="str">
        <f>H2395</f>
        <v>First-Class</v>
      </c>
      <c r="F2378" s="13" t="str">
        <f>H2408</f>
        <v>Periodical</v>
      </c>
      <c r="H2378" s="22" t="s">
        <v>24</v>
      </c>
    </row>
    <row r="2379" spans="3:10" ht="15" x14ac:dyDescent="0.3">
      <c r="C2379" s="1"/>
      <c r="D2379" s="7" t="str">
        <f>H2379</f>
        <v>✔Automation Flats</v>
      </c>
      <c r="E2379" s="7" t="str">
        <f>+H2396</f>
        <v>✔Automation Flat Trays on Pallets</v>
      </c>
      <c r="F2379" s="7" t="str">
        <f>H2409</f>
        <v>Automation Letters</v>
      </c>
      <c r="H2379" s="22" t="s">
        <v>25</v>
      </c>
    </row>
    <row r="2380" spans="3:10" ht="15" x14ac:dyDescent="0.3">
      <c r="C2380" s="1"/>
      <c r="D2380" s="7" t="str">
        <f t="shared" ref="D2380:D2394" si="967">H2380</f>
        <v>✔Automation Letters</v>
      </c>
      <c r="E2380" s="7" t="str">
        <f t="shared" ref="E2380:E2390" si="968">+H2397</f>
        <v>✔Automation Flats - Bundle Based Option</v>
      </c>
      <c r="F2380" s="7" t="str">
        <f t="shared" ref="F2380:F2391" si="969">H2410</f>
        <v>✔Barcoded Machinable Flats</v>
      </c>
      <c r="H2380" s="22" t="s">
        <v>26</v>
      </c>
    </row>
    <row r="2381" spans="3:10" ht="15" x14ac:dyDescent="0.3">
      <c r="C2381" s="1"/>
      <c r="D2381" s="7" t="str">
        <f t="shared" si="967"/>
        <v>✔Co-Sacked Flats</v>
      </c>
      <c r="E2381" s="7" t="str">
        <f t="shared" si="968"/>
        <v>✔Automation Flats - Tray Based Option</v>
      </c>
      <c r="F2381" s="7" t="str">
        <f t="shared" si="969"/>
        <v>✔Carrier Route Flats</v>
      </c>
      <c r="H2381" s="22" t="s">
        <v>341</v>
      </c>
    </row>
    <row r="2382" spans="3:10" ht="15" x14ac:dyDescent="0.3">
      <c r="C2382" s="1"/>
      <c r="D2382" s="7" t="str">
        <f t="shared" si="967"/>
        <v>✔ECR Flats</v>
      </c>
      <c r="E2382" s="7" t="str">
        <f t="shared" si="968"/>
        <v>✔Automation Letters</v>
      </c>
      <c r="F2382" s="7" t="str">
        <f t="shared" si="969"/>
        <v>Carrier Route Letters</v>
      </c>
      <c r="H2382" s="22" t="s">
        <v>27</v>
      </c>
    </row>
    <row r="2383" spans="3:10" ht="15" x14ac:dyDescent="0.3">
      <c r="C2383" s="1"/>
      <c r="D2383" s="7" t="str">
        <f t="shared" si="967"/>
        <v>✔ECR Letters &lt;= 3.0 Ounces</v>
      </c>
      <c r="E2383" s="7" t="str">
        <f t="shared" si="968"/>
        <v>✔Automation Letters - Trays on Pallets</v>
      </c>
      <c r="F2383" s="7" t="str">
        <f t="shared" si="969"/>
        <v>✔Machinable Flat Bundles on Pallets</v>
      </c>
      <c r="H2383" s="22" t="s">
        <v>28</v>
      </c>
    </row>
    <row r="2384" spans="3:10" ht="15" x14ac:dyDescent="0.3">
      <c r="C2384" s="1"/>
      <c r="D2384" s="7" t="str">
        <f t="shared" si="967"/>
        <v>✔ECR Letters &gt; 3.0 Ounces</v>
      </c>
      <c r="E2384" s="7" t="str">
        <f t="shared" si="968"/>
        <v>✔Co-Trayed Flats</v>
      </c>
      <c r="F2384" s="7" t="str">
        <f t="shared" si="969"/>
        <v>✔Machinable Flats Co-Sacked Preparation</v>
      </c>
      <c r="H2384" s="22" t="s">
        <v>29</v>
      </c>
    </row>
    <row r="2385" spans="3:17" ht="15" x14ac:dyDescent="0.3">
      <c r="C2385" s="1"/>
      <c r="D2385" s="7" t="str">
        <f t="shared" si="967"/>
        <v>✔Flat Bundles on Pallets</v>
      </c>
      <c r="E2385" s="7" t="str">
        <f t="shared" si="968"/>
        <v>✔Machinable Letter Trays on Pallets</v>
      </c>
      <c r="F2385" s="7" t="str">
        <f t="shared" si="969"/>
        <v>✔Merged Bundles on Pallets</v>
      </c>
      <c r="H2385" s="22" t="s">
        <v>30</v>
      </c>
    </row>
    <row r="2386" spans="3:17" ht="15" x14ac:dyDescent="0.3">
      <c r="C2386" s="1"/>
      <c r="D2386" s="7" t="str">
        <f t="shared" si="967"/>
        <v>✔Irregular Parcels</v>
      </c>
      <c r="E2386" s="7" t="str">
        <f t="shared" si="968"/>
        <v>✔Machinable Letters</v>
      </c>
      <c r="F2386" s="7" t="str">
        <f t="shared" si="969"/>
        <v>✔Merged Flats in Sacks</v>
      </c>
      <c r="H2386" s="22" t="s">
        <v>31</v>
      </c>
    </row>
    <row r="2387" spans="3:17" ht="15" x14ac:dyDescent="0.3">
      <c r="C2387" s="1"/>
      <c r="D2387" s="7" t="str">
        <f t="shared" si="967"/>
        <v>✔Machinable Letters</v>
      </c>
      <c r="E2387" s="7" t="str">
        <f t="shared" si="968"/>
        <v>✔Non-Automation Flat Trays on Pallets</v>
      </c>
      <c r="F2387" s="7" t="str">
        <f t="shared" si="969"/>
        <v>Merged Pallets-5% Threshold</v>
      </c>
      <c r="H2387" s="22" t="s">
        <v>32</v>
      </c>
    </row>
    <row r="2388" spans="3:17" ht="15" x14ac:dyDescent="0.3">
      <c r="C2388" s="1"/>
      <c r="D2388" s="7" t="str">
        <f t="shared" si="967"/>
        <v>Machinable Parcels</v>
      </c>
      <c r="E2388" s="7" t="str">
        <f t="shared" si="968"/>
        <v>✔Non-Automation Flats</v>
      </c>
      <c r="F2388" s="7" t="str">
        <f t="shared" si="969"/>
        <v>Merged Pallets-5% Threshold &amp; City State</v>
      </c>
      <c r="H2388" s="22" t="s">
        <v>171</v>
      </c>
    </row>
    <row r="2389" spans="3:17" ht="15" x14ac:dyDescent="0.3">
      <c r="C2389" s="1"/>
      <c r="D2389" s="7" t="str">
        <f t="shared" si="967"/>
        <v>✔Merged Flat Bundles in Sacks</v>
      </c>
      <c r="E2389" s="7" t="str">
        <f t="shared" si="968"/>
        <v>✔Non-Machinable Letter Trays on Pallets</v>
      </c>
      <c r="F2389" s="7" t="str">
        <f t="shared" si="969"/>
        <v>Non-Automation Letters</v>
      </c>
      <c r="H2389" s="22" t="s">
        <v>34</v>
      </c>
    </row>
    <row r="2390" spans="3:17" ht="15" x14ac:dyDescent="0.3">
      <c r="C2390" s="1"/>
      <c r="D2390" s="7" t="str">
        <f t="shared" si="967"/>
        <v>✔Merged Flat Bundles on Pallets</v>
      </c>
      <c r="E2390" s="7" t="str">
        <f t="shared" si="968"/>
        <v>✔Nonmachinable Letters</v>
      </c>
      <c r="F2390" s="7" t="str">
        <f t="shared" si="969"/>
        <v>✔Non-Barcoded Machinable Flats</v>
      </c>
      <c r="H2390" s="22" t="s">
        <v>35</v>
      </c>
    </row>
    <row r="2391" spans="3:17" ht="15" x14ac:dyDescent="0.3">
      <c r="C2391" s="1"/>
      <c r="D2391" s="7" t="str">
        <f t="shared" si="967"/>
        <v>Merged Pallets-5% Threshold</v>
      </c>
      <c r="E2391" s="7"/>
      <c r="F2391" s="7" t="str">
        <f t="shared" si="969"/>
        <v>✔Non-Machinable Flat Bundles on Pallets</v>
      </c>
      <c r="H2391" s="22" t="s">
        <v>138</v>
      </c>
    </row>
    <row r="2392" spans="3:17" ht="15" x14ac:dyDescent="0.3">
      <c r="C2392" s="1"/>
      <c r="D2392" s="7" t="str">
        <f t="shared" si="967"/>
        <v>Merged Pallets-5% Threshold &amp; City State</v>
      </c>
      <c r="E2392" s="7"/>
      <c r="F2392" s="7"/>
      <c r="H2392" s="22" t="s">
        <v>139</v>
      </c>
    </row>
    <row r="2393" spans="3:17" ht="15" x14ac:dyDescent="0.3">
      <c r="C2393" s="1"/>
      <c r="D2393" s="7" t="str">
        <f t="shared" si="967"/>
        <v>✔Non-Automation Flats</v>
      </c>
      <c r="E2393" s="7"/>
      <c r="F2393" s="7"/>
      <c r="H2393" s="22" t="s">
        <v>38</v>
      </c>
    </row>
    <row r="2394" spans="3:17" ht="15" x14ac:dyDescent="0.3">
      <c r="C2394" s="1"/>
      <c r="D2394" s="7" t="str">
        <f t="shared" si="967"/>
        <v>✔Nonmachinable Letters</v>
      </c>
      <c r="E2394" s="29"/>
      <c r="F2394" s="7"/>
      <c r="H2394" s="22" t="s">
        <v>39</v>
      </c>
    </row>
    <row r="2395" spans="3:17" ht="16.8" x14ac:dyDescent="0.3">
      <c r="C2395" s="68" t="s">
        <v>40</v>
      </c>
      <c r="D2395" s="68"/>
      <c r="E2395" s="68"/>
      <c r="F2395" s="68"/>
      <c r="H2395" s="23" t="s">
        <v>41</v>
      </c>
    </row>
    <row r="2396" spans="3:17" ht="15.6" x14ac:dyDescent="0.3">
      <c r="C2396" s="1"/>
      <c r="D2396" s="28" t="s">
        <v>42</v>
      </c>
      <c r="E2396" s="30"/>
      <c r="F2396" s="7"/>
      <c r="H2396" s="22" t="s">
        <v>43</v>
      </c>
      <c r="I2396" s="22" t="s">
        <v>42</v>
      </c>
    </row>
    <row r="2397" spans="3:17" ht="15" x14ac:dyDescent="0.3">
      <c r="C2397" s="1"/>
      <c r="D2397" s="7" t="str">
        <f>I2397</f>
        <v>✔Co-Bundling</v>
      </c>
      <c r="E2397" s="7" t="str">
        <f t="shared" ref="E2397:F2399" si="970">J2397</f>
        <v>✔Optional Endorsement Lines (OELs)</v>
      </c>
      <c r="F2397" s="7" t="str">
        <f t="shared" si="970"/>
        <v>✔USPS Qualification Report</v>
      </c>
      <c r="H2397" s="22" t="s">
        <v>44</v>
      </c>
      <c r="I2397" s="23" t="s">
        <v>46</v>
      </c>
      <c r="J2397" s="23" t="s">
        <v>47</v>
      </c>
      <c r="K2397" s="23" t="s">
        <v>49</v>
      </c>
      <c r="L2397" s="23" t="s">
        <v>50</v>
      </c>
      <c r="M2397" s="23" t="s">
        <v>51</v>
      </c>
      <c r="N2397" s="23" t="s">
        <v>52</v>
      </c>
      <c r="O2397" s="23" t="s">
        <v>53</v>
      </c>
      <c r="P2397" s="23" t="s">
        <v>54</v>
      </c>
      <c r="Q2397" s="23" t="s">
        <v>55</v>
      </c>
    </row>
    <row r="2398" spans="3:17" ht="15" x14ac:dyDescent="0.3">
      <c r="C2398" s="1"/>
      <c r="D2398" s="7" t="str">
        <f t="shared" ref="D2398:D2399" si="971">I2398</f>
        <v>✔ZAP Approval</v>
      </c>
      <c r="E2398" s="7" t="str">
        <f t="shared" si="970"/>
        <v>✔Origin 3-digit Trays/Sacks</v>
      </c>
      <c r="F2398" s="7" t="str">
        <f t="shared" si="970"/>
        <v>✔Origin SCF Sacks</v>
      </c>
      <c r="H2398" s="22" t="s">
        <v>56</v>
      </c>
      <c r="I2398" s="22" t="str">
        <f>L2397</f>
        <v>✔ZAP Approval</v>
      </c>
      <c r="J2398" s="22" t="str">
        <f t="shared" ref="J2398:K2398" si="972">M2397</f>
        <v>✔Origin 3-digit Trays/Sacks</v>
      </c>
      <c r="K2398" s="22" t="str">
        <f t="shared" si="972"/>
        <v>✔Origin SCF Sacks</v>
      </c>
    </row>
    <row r="2399" spans="3:17" ht="15" x14ac:dyDescent="0.3">
      <c r="C2399" s="1"/>
      <c r="D2399" s="7" t="str">
        <f t="shared" si="971"/>
        <v>✔IM Barcoded Tray Labels</v>
      </c>
      <c r="E2399" s="7" t="str">
        <f t="shared" si="970"/>
        <v>✔Origin AADC Trays</v>
      </c>
      <c r="F2399" s="7" t="str">
        <f t="shared" si="970"/>
        <v>✔FSS Preparation</v>
      </c>
      <c r="H2399" s="22" t="s">
        <v>26</v>
      </c>
      <c r="I2399" s="22" t="str">
        <f>O2397</f>
        <v>✔IM Barcoded Tray Labels</v>
      </c>
      <c r="J2399" s="22" t="str">
        <f t="shared" ref="J2399:K2399" si="973">P2397</f>
        <v>✔Origin AADC Trays</v>
      </c>
      <c r="K2399" s="22" t="str">
        <f t="shared" si="973"/>
        <v>✔FSS Preparation</v>
      </c>
    </row>
    <row r="2400" spans="3:17" ht="15" x14ac:dyDescent="0.3">
      <c r="C2400" s="1"/>
      <c r="D2400" s="7"/>
      <c r="E2400" s="7"/>
      <c r="F2400" s="7"/>
      <c r="H2400" s="22" t="s">
        <v>57</v>
      </c>
      <c r="I2400" s="22">
        <f>R2397</f>
        <v>0</v>
      </c>
      <c r="J2400" s="22">
        <f t="shared" ref="J2400:K2400" si="974">S2397</f>
        <v>0</v>
      </c>
      <c r="K2400" s="22">
        <f t="shared" si="974"/>
        <v>0</v>
      </c>
    </row>
    <row r="2401" spans="3:22" ht="14.4" x14ac:dyDescent="0.3">
      <c r="C2401" s="1"/>
      <c r="D2401" s="9"/>
      <c r="E2401" s="9"/>
      <c r="F2401" s="9"/>
      <c r="H2401" s="22" t="s">
        <v>344</v>
      </c>
    </row>
    <row r="2402" spans="3:22" ht="15.6" x14ac:dyDescent="0.3">
      <c r="C2402" s="1"/>
      <c r="D2402" s="13" t="s">
        <v>58</v>
      </c>
      <c r="E2402" s="7"/>
      <c r="F2402" s="7"/>
      <c r="H2402" s="22" t="s">
        <v>59</v>
      </c>
      <c r="I2402" s="22" t="s">
        <v>58</v>
      </c>
    </row>
    <row r="2403" spans="3:22" ht="15" x14ac:dyDescent="0.3">
      <c r="C2403" s="1"/>
      <c r="D2403" s="7" t="str">
        <f>+I2403</f>
        <v>✔CRD Trays</v>
      </c>
      <c r="E2403" s="7" t="str">
        <f t="shared" ref="E2403:F2406" si="975">+J2403</f>
        <v>✔CR5 Trays</v>
      </c>
      <c r="F2403" s="7" t="str">
        <f t="shared" si="975"/>
        <v>✔CR3 Trays</v>
      </c>
      <c r="H2403" s="22" t="s">
        <v>32</v>
      </c>
      <c r="I2403" s="23" t="s">
        <v>60</v>
      </c>
      <c r="J2403" s="23" t="s">
        <v>61</v>
      </c>
      <c r="K2403" s="23" t="s">
        <v>62</v>
      </c>
      <c r="L2403" s="23" t="s">
        <v>63</v>
      </c>
      <c r="M2403" s="23" t="s">
        <v>64</v>
      </c>
      <c r="N2403" s="23" t="s">
        <v>65</v>
      </c>
      <c r="O2403" s="23" t="s">
        <v>66</v>
      </c>
      <c r="P2403" s="23" t="s">
        <v>67</v>
      </c>
      <c r="Q2403" s="23" t="s">
        <v>68</v>
      </c>
      <c r="R2403" s="23" t="s">
        <v>69</v>
      </c>
      <c r="S2403" s="23" t="s">
        <v>70</v>
      </c>
      <c r="T2403" s="23" t="s">
        <v>71</v>
      </c>
      <c r="U2403" s="23" t="s">
        <v>72</v>
      </c>
      <c r="V2403" s="23" t="s">
        <v>73</v>
      </c>
    </row>
    <row r="2404" spans="3:22" ht="15" x14ac:dyDescent="0.3">
      <c r="C2404" s="1"/>
      <c r="D2404" s="7" t="str">
        <f t="shared" ref="D2404:D2406" si="976">+I2404</f>
        <v>✔CRD Sacks</v>
      </c>
      <c r="E2404" s="7" t="str">
        <f t="shared" si="975"/>
        <v>✔CR5S Sacks</v>
      </c>
      <c r="F2404" s="7" t="str">
        <f t="shared" si="975"/>
        <v>✔CR5 Sacks</v>
      </c>
      <c r="H2404" s="22" t="s">
        <v>74</v>
      </c>
      <c r="I2404" s="22" t="str">
        <f>L2403</f>
        <v>✔CRD Sacks</v>
      </c>
      <c r="J2404" s="22" t="str">
        <f t="shared" ref="J2404:K2404" si="977">M2403</f>
        <v>✔CR5S Sacks</v>
      </c>
      <c r="K2404" s="22" t="str">
        <f t="shared" si="977"/>
        <v>✔CR5 Sacks</v>
      </c>
    </row>
    <row r="2405" spans="3:22" ht="15" x14ac:dyDescent="0.3">
      <c r="C2405" s="1"/>
      <c r="D2405" s="7" t="str">
        <f t="shared" si="976"/>
        <v>✔CR3 Sacks</v>
      </c>
      <c r="E2405" s="7" t="str">
        <f t="shared" si="975"/>
        <v>✔High Density (HD) Price</v>
      </c>
      <c r="F2405" s="7" t="str">
        <f t="shared" si="975"/>
        <v>✔Saturation Price (75%Total)</v>
      </c>
      <c r="H2405" s="22" t="s">
        <v>38</v>
      </c>
      <c r="I2405" s="22" t="str">
        <f>O2403</f>
        <v>✔CR3 Sacks</v>
      </c>
      <c r="J2405" s="22" t="str">
        <f t="shared" ref="J2405:K2405" si="978">P2403</f>
        <v>✔High Density (HD) Price</v>
      </c>
      <c r="K2405" s="22" t="str">
        <f t="shared" si="978"/>
        <v>✔Saturation Price (75%Total)</v>
      </c>
    </row>
    <row r="2406" spans="3:22" ht="15" x14ac:dyDescent="0.3">
      <c r="C2406" s="1"/>
      <c r="D2406" s="7" t="str">
        <f t="shared" si="976"/>
        <v>✔Saturation Price (90%Res)</v>
      </c>
      <c r="E2406" s="7" t="str">
        <f t="shared" si="975"/>
        <v>✔eLOT Sequencing</v>
      </c>
      <c r="F2406" s="7" t="str">
        <f t="shared" si="975"/>
        <v>✔Walk Sequencing</v>
      </c>
      <c r="H2406" s="22" t="s">
        <v>75</v>
      </c>
      <c r="I2406" s="22" t="str">
        <f>R2403</f>
        <v>✔Saturation Price (90%Res)</v>
      </c>
      <c r="J2406" s="22" t="str">
        <f t="shared" ref="J2406:K2406" si="979">S2403</f>
        <v>✔eLOT Sequencing</v>
      </c>
      <c r="K2406" s="22" t="str">
        <f t="shared" si="979"/>
        <v>✔Walk Sequencing</v>
      </c>
    </row>
    <row r="2407" spans="3:22" ht="15" x14ac:dyDescent="0.3">
      <c r="C2407" s="1"/>
      <c r="D2407" s="7" t="str">
        <f>+I2407</f>
        <v>✔Multi-Box Section Bundles</v>
      </c>
      <c r="E2407" s="7" t="str">
        <f>+J2407</f>
        <v>✔High Density Plus (HDP) Price</v>
      </c>
      <c r="F2407" s="7"/>
      <c r="H2407" s="22" t="s">
        <v>39</v>
      </c>
      <c r="I2407" s="22" t="str">
        <f>U2403</f>
        <v>✔Multi-Box Section Bundles</v>
      </c>
      <c r="J2407" s="22" t="str">
        <f t="shared" ref="J2407:K2407" si="980">V2403</f>
        <v>✔High Density Plus (HDP) Price</v>
      </c>
      <c r="K2407" s="22">
        <f t="shared" si="980"/>
        <v>0</v>
      </c>
    </row>
    <row r="2408" spans="3:22" ht="15" x14ac:dyDescent="0.3">
      <c r="C2408" s="1"/>
      <c r="D2408" s="7"/>
      <c r="E2408" s="7"/>
      <c r="F2408" s="7"/>
      <c r="H2408" s="22" t="s">
        <v>76</v>
      </c>
    </row>
    <row r="2409" spans="3:22" ht="15.6" x14ac:dyDescent="0.3">
      <c r="C2409" s="1"/>
      <c r="D2409" s="13" t="s">
        <v>77</v>
      </c>
      <c r="E2409" s="7"/>
      <c r="F2409" s="7"/>
      <c r="H2409" s="22" t="s">
        <v>145</v>
      </c>
      <c r="I2409" s="22" t="s">
        <v>77</v>
      </c>
    </row>
    <row r="2410" spans="3:22" ht="15" x14ac:dyDescent="0.3">
      <c r="C2410" s="1"/>
      <c r="D2410" s="7" t="str">
        <f>I2410</f>
        <v>✔Optional 5-Digit Pallets</v>
      </c>
      <c r="E2410" s="7" t="str">
        <f t="shared" ref="E2410:F2411" si="981">J2410</f>
        <v>✔Optional 3-digit Pallets</v>
      </c>
      <c r="F2410" s="7" t="str">
        <f t="shared" si="981"/>
        <v>✔Non-Barcoded Pallet Placards</v>
      </c>
      <c r="H2410" s="22" t="s">
        <v>78</v>
      </c>
      <c r="I2410" s="23" t="s">
        <v>79</v>
      </c>
      <c r="J2410" s="23" t="s">
        <v>80</v>
      </c>
      <c r="K2410" s="23" t="s">
        <v>81</v>
      </c>
      <c r="L2410" s="23" t="s">
        <v>85</v>
      </c>
      <c r="M2410" s="23" t="s">
        <v>86</v>
      </c>
    </row>
    <row r="2411" spans="3:22" ht="15" x14ac:dyDescent="0.3">
      <c r="C2411" s="1"/>
      <c r="D2411" s="7" t="str">
        <f t="shared" ref="D2411" si="982">I2411</f>
        <v>✔Intelligent Mail Container Placard</v>
      </c>
      <c r="E2411" s="7" t="str">
        <f t="shared" si="981"/>
        <v>✔CR5S/CR5 - No Minimum Volume</v>
      </c>
      <c r="F2411" s="7"/>
      <c r="H2411" s="22" t="s">
        <v>87</v>
      </c>
      <c r="I2411" s="22" t="str">
        <f>L2410</f>
        <v>✔Intelligent Mail Container Placard</v>
      </c>
      <c r="J2411" s="22" t="str">
        <f t="shared" ref="J2411:K2411" si="983">M2410</f>
        <v>✔CR5S/CR5 - No Minimum Volume</v>
      </c>
      <c r="K2411" s="22">
        <f t="shared" si="983"/>
        <v>0</v>
      </c>
    </row>
    <row r="2412" spans="3:22" ht="15" x14ac:dyDescent="0.3">
      <c r="C2412" s="1"/>
      <c r="D2412" s="7"/>
      <c r="E2412" s="7"/>
      <c r="F2412" s="7"/>
      <c r="H2412" s="22" t="s">
        <v>148</v>
      </c>
      <c r="I2412" s="22">
        <f>O2410</f>
        <v>0</v>
      </c>
      <c r="J2412" s="22">
        <f t="shared" ref="J2412:K2412" si="984">P2410</f>
        <v>0</v>
      </c>
      <c r="K2412" s="22">
        <f t="shared" si="984"/>
        <v>0</v>
      </c>
    </row>
    <row r="2413" spans="3:22" ht="15" x14ac:dyDescent="0.3">
      <c r="C2413" s="1"/>
      <c r="D2413" s="7"/>
      <c r="E2413" s="7"/>
      <c r="F2413" s="7"/>
      <c r="H2413" s="22" t="s">
        <v>89</v>
      </c>
    </row>
    <row r="2414" spans="3:22" ht="15.6" x14ac:dyDescent="0.3">
      <c r="C2414" s="1"/>
      <c r="D2414" s="13" t="s">
        <v>90</v>
      </c>
      <c r="E2414" s="7"/>
      <c r="F2414" s="7"/>
      <c r="H2414" s="22" t="s">
        <v>342</v>
      </c>
      <c r="I2414" s="22" t="s">
        <v>90</v>
      </c>
    </row>
    <row r="2415" spans="3:22" ht="15" x14ac:dyDescent="0.3">
      <c r="C2415" s="1"/>
      <c r="D2415" s="7" t="str">
        <f>I2415</f>
        <v>✔PER - Flat Tray Preparation</v>
      </c>
      <c r="E2415" s="7" t="str">
        <f t="shared" ref="E2415:F2417" si="985">J2415</f>
        <v>✔Outside County Container Report</v>
      </c>
      <c r="F2415" s="7" t="str">
        <f t="shared" si="985"/>
        <v>✔PER - FIRM Bundles</v>
      </c>
      <c r="H2415" s="22" t="s">
        <v>91</v>
      </c>
      <c r="I2415" s="23" t="s">
        <v>92</v>
      </c>
      <c r="J2415" s="23" t="s">
        <v>93</v>
      </c>
      <c r="K2415" s="23" t="s">
        <v>95</v>
      </c>
      <c r="L2415" s="23" t="s">
        <v>96</v>
      </c>
      <c r="M2415" s="23" t="s">
        <v>97</v>
      </c>
      <c r="N2415" s="23" t="s">
        <v>98</v>
      </c>
      <c r="O2415" s="23" t="s">
        <v>195</v>
      </c>
      <c r="P2415" s="23" t="s">
        <v>99</v>
      </c>
      <c r="Q2415" s="23" t="s">
        <v>100</v>
      </c>
      <c r="R2415" s="23" t="s">
        <v>101</v>
      </c>
    </row>
    <row r="2416" spans="3:22" ht="15" x14ac:dyDescent="0.3">
      <c r="C2416" s="1"/>
      <c r="D2416" s="7" t="str">
        <f t="shared" ref="D2416:D2418" si="986">I2416</f>
        <v>✔PER - In County Prices</v>
      </c>
      <c r="E2416" s="7" t="str">
        <f t="shared" si="985"/>
        <v>✔PER - Zone Summary Report</v>
      </c>
      <c r="F2416" s="7" t="str">
        <f t="shared" si="985"/>
        <v>✔PER - Ride Along Pieces</v>
      </c>
      <c r="H2416" s="22" t="s">
        <v>102</v>
      </c>
      <c r="I2416" s="22" t="str">
        <f>L2415</f>
        <v>✔PER - In County Prices</v>
      </c>
      <c r="J2416" s="22" t="str">
        <f t="shared" ref="J2416:K2416" si="987">M2415</f>
        <v>✔PER - Zone Summary Report</v>
      </c>
      <c r="K2416" s="22" t="str">
        <f t="shared" si="987"/>
        <v>✔PER - Ride Along Pieces</v>
      </c>
    </row>
    <row r="2417" spans="3:13" ht="15" x14ac:dyDescent="0.3">
      <c r="C2417" s="1"/>
      <c r="D2417" s="7" t="str">
        <f t="shared" si="986"/>
        <v>✔PER - Additional Mailing Offices</v>
      </c>
      <c r="E2417" s="7" t="str">
        <f t="shared" si="985"/>
        <v>✔Outside County Bundle Report</v>
      </c>
      <c r="F2417" s="7" t="str">
        <f t="shared" si="985"/>
        <v>✔Limited Circulation Discount</v>
      </c>
      <c r="H2417" s="22" t="s">
        <v>138</v>
      </c>
      <c r="I2417" s="22" t="str">
        <f>O2415</f>
        <v>✔PER - Additional Mailing Offices</v>
      </c>
      <c r="J2417" s="22" t="str">
        <f t="shared" ref="J2417:K2417" si="988">P2415</f>
        <v>✔Outside County Bundle Report</v>
      </c>
      <c r="K2417" s="22" t="str">
        <f t="shared" si="988"/>
        <v>✔Limited Circulation Discount</v>
      </c>
    </row>
    <row r="2418" spans="3:13" ht="15" x14ac:dyDescent="0.3">
      <c r="C2418" s="1"/>
      <c r="D2418" s="7" t="str">
        <f t="shared" si="986"/>
        <v>✔24-pc Trays/Sacks</v>
      </c>
      <c r="E2418" s="7"/>
      <c r="F2418" s="7"/>
      <c r="H2418" s="22" t="s">
        <v>139</v>
      </c>
      <c r="I2418" s="22" t="str">
        <f>R2415</f>
        <v>✔24-pc Trays/Sacks</v>
      </c>
      <c r="J2418" s="22">
        <f>S2415</f>
        <v>0</v>
      </c>
      <c r="K2418" s="22">
        <f>T2415</f>
        <v>0</v>
      </c>
    </row>
    <row r="2419" spans="3:13" ht="15" x14ac:dyDescent="0.3">
      <c r="C2419" s="1"/>
      <c r="D2419" s="7"/>
      <c r="E2419" s="7"/>
      <c r="F2419" s="7"/>
      <c r="H2419" s="22" t="s">
        <v>152</v>
      </c>
    </row>
    <row r="2420" spans="3:13" ht="15.6" x14ac:dyDescent="0.3">
      <c r="C2420" s="1"/>
      <c r="D2420" s="13" t="s">
        <v>104</v>
      </c>
      <c r="E2420" s="7"/>
      <c r="F2420" s="7"/>
      <c r="H2420" s="22" t="s">
        <v>105</v>
      </c>
      <c r="I2420" s="22" t="s">
        <v>104</v>
      </c>
    </row>
    <row r="2421" spans="3:13" ht="15" x14ac:dyDescent="0.3">
      <c r="C2421" s="1"/>
      <c r="D2421" s="7" t="str">
        <f>I2421</f>
        <v>✔5-digit Scheme Bundles (L007)</v>
      </c>
      <c r="E2421" s="7" t="str">
        <f t="shared" ref="E2421:F2421" si="989">J2421</f>
        <v>✔3-digit Scheme Bundles (L008)</v>
      </c>
      <c r="F2421" s="7" t="str">
        <f t="shared" si="989"/>
        <v>✔5-digit Scheme Sacks</v>
      </c>
      <c r="H2421" s="22" t="s">
        <v>106</v>
      </c>
      <c r="I2421" s="23" t="s">
        <v>107</v>
      </c>
      <c r="J2421" s="23" t="s">
        <v>108</v>
      </c>
      <c r="K2421" s="23" t="s">
        <v>109</v>
      </c>
    </row>
    <row r="2422" spans="3:13" ht="15" x14ac:dyDescent="0.3">
      <c r="C2422" s="1"/>
      <c r="D2422" s="7"/>
      <c r="E2422" s="7"/>
      <c r="F2422" s="7"/>
      <c r="H2422" s="22" t="s">
        <v>40</v>
      </c>
    </row>
    <row r="2423" spans="3:13" ht="15.6" x14ac:dyDescent="0.3">
      <c r="C2423" s="1"/>
      <c r="D2423" s="13" t="s">
        <v>110</v>
      </c>
      <c r="E2423" s="7"/>
      <c r="F2423" s="7"/>
      <c r="H2423" s="22"/>
      <c r="I2423" s="22" t="s">
        <v>110</v>
      </c>
    </row>
    <row r="2424" spans="3:13" ht="15" x14ac:dyDescent="0.3">
      <c r="C2424" s="1"/>
      <c r="D2424" s="7" t="str">
        <f>I2424</f>
        <v>✔No Overflow Trays</v>
      </c>
      <c r="E2424" s="7" t="str">
        <f t="shared" ref="E2424:F2424" si="990">J2424</f>
        <v>✔5-digit\Scheme Trays</v>
      </c>
      <c r="F2424" s="7" t="str">
        <f t="shared" si="990"/>
        <v>✔3-digit\Scheme Trays</v>
      </c>
      <c r="H2424" s="22" t="s">
        <v>111</v>
      </c>
      <c r="I2424" s="23" t="s">
        <v>112</v>
      </c>
      <c r="J2424" s="23" t="s">
        <v>114</v>
      </c>
      <c r="K2424" s="23" t="s">
        <v>115</v>
      </c>
      <c r="L2424" s="23" t="s">
        <v>116</v>
      </c>
    </row>
    <row r="2425" spans="3:13" ht="15" x14ac:dyDescent="0.3">
      <c r="C2425" s="1"/>
      <c r="D2425" s="7" t="str">
        <f>I2425</f>
        <v>✔AADC Trays</v>
      </c>
      <c r="E2425" s="7"/>
      <c r="F2425" s="7"/>
      <c r="H2425" s="22" t="s">
        <v>196</v>
      </c>
      <c r="I2425" s="22" t="str">
        <f>L2424</f>
        <v>✔AADC Trays</v>
      </c>
      <c r="J2425" s="22">
        <f t="shared" ref="J2425:K2425" si="991">M2424</f>
        <v>0</v>
      </c>
      <c r="K2425" s="22">
        <f t="shared" si="991"/>
        <v>0</v>
      </c>
    </row>
    <row r="2426" spans="3:13" ht="15" x14ac:dyDescent="0.3">
      <c r="C2426" s="16"/>
      <c r="D2426" s="7"/>
      <c r="E2426" s="7"/>
      <c r="F2426" s="7"/>
      <c r="H2426" s="22" t="s">
        <v>192</v>
      </c>
    </row>
    <row r="2427" spans="3:13" ht="15.6" x14ac:dyDescent="0.3">
      <c r="C2427" s="1"/>
      <c r="D2427" s="13" t="s">
        <v>119</v>
      </c>
      <c r="E2427" s="7"/>
      <c r="F2427" s="7"/>
      <c r="H2427" s="22" t="s">
        <v>120</v>
      </c>
      <c r="I2427" s="22" t="s">
        <v>119</v>
      </c>
    </row>
    <row r="2428" spans="3:13" ht="15" x14ac:dyDescent="0.3">
      <c r="C2428" s="1"/>
      <c r="D2428" s="7" t="str">
        <f>I2428</f>
        <v>✔PS Form 3541</v>
      </c>
      <c r="E2428" s="7" t="str">
        <f t="shared" ref="E2428:F2429" si="992">J2428</f>
        <v>✔PS Form 3600-FCM</v>
      </c>
      <c r="F2428" s="7" t="str">
        <f t="shared" si="992"/>
        <v>✔PS Form 3602-N</v>
      </c>
      <c r="H2428" s="36">
        <v>43585</v>
      </c>
      <c r="I2428" s="23" t="s">
        <v>121</v>
      </c>
      <c r="J2428" s="23" t="s">
        <v>123</v>
      </c>
      <c r="K2428" s="23" t="s">
        <v>127</v>
      </c>
      <c r="L2428" s="23" t="s">
        <v>131</v>
      </c>
      <c r="M2428" s="23" t="s">
        <v>132</v>
      </c>
    </row>
    <row r="2429" spans="3:13" ht="15" x14ac:dyDescent="0.3">
      <c r="C2429" s="1"/>
      <c r="D2429" s="7" t="str">
        <f t="shared" ref="D2429" si="993">I2429</f>
        <v>✔PS Form 8125</v>
      </c>
      <c r="E2429" s="7" t="str">
        <f t="shared" si="992"/>
        <v>✔PS Form 3602-R</v>
      </c>
      <c r="F2429" s="7"/>
      <c r="H2429" s="22"/>
      <c r="I2429" s="22" t="str">
        <f>L2428</f>
        <v>✔PS Form 8125</v>
      </c>
      <c r="J2429" s="22" t="str">
        <f t="shared" ref="J2429:K2429" si="994">M2428</f>
        <v>✔PS Form 3602-R</v>
      </c>
      <c r="K2429" s="22">
        <f t="shared" si="994"/>
        <v>0</v>
      </c>
    </row>
    <row r="2430" spans="3:13" ht="15" x14ac:dyDescent="0.3">
      <c r="C2430" s="1"/>
      <c r="D2430" s="7"/>
      <c r="E2430" s="7"/>
      <c r="F2430" s="7"/>
      <c r="H2430" s="22"/>
      <c r="I2430" s="22">
        <f>O2428</f>
        <v>0</v>
      </c>
      <c r="J2430" s="22">
        <f t="shared" ref="J2430:K2430" si="995">P2428</f>
        <v>0</v>
      </c>
      <c r="K2430" s="22">
        <f t="shared" si="995"/>
        <v>0</v>
      </c>
    </row>
    <row r="2431" spans="3:13" ht="15" x14ac:dyDescent="0.3">
      <c r="C2431" s="1"/>
      <c r="D2431" s="7"/>
      <c r="E2431" s="7"/>
      <c r="F2431" s="7"/>
      <c r="H2431" s="22"/>
      <c r="I2431" s="22">
        <f>R2428</f>
        <v>0</v>
      </c>
      <c r="J2431" s="22">
        <f>S2428</f>
        <v>0</v>
      </c>
      <c r="K2431" s="22">
        <f>T2428</f>
        <v>0</v>
      </c>
    </row>
    <row r="2432" spans="3:13" ht="15" x14ac:dyDescent="0.3">
      <c r="C2432" s="32"/>
      <c r="D2432" s="27"/>
      <c r="E2432" s="27"/>
      <c r="F2432" s="27"/>
      <c r="H2432" s="22"/>
    </row>
    <row r="2433" spans="3:10" ht="15.6" x14ac:dyDescent="0.3">
      <c r="C2433" s="1"/>
      <c r="D2433" s="13" t="s">
        <v>111</v>
      </c>
      <c r="E2433" s="17" t="s">
        <v>133</v>
      </c>
      <c r="F2433" s="6" t="str">
        <f>H2426</f>
        <v>N/A</v>
      </c>
      <c r="H2433" s="22"/>
    </row>
    <row r="2434" spans="3:10" ht="14.4" x14ac:dyDescent="0.3">
      <c r="C2434" s="1"/>
      <c r="D2434" s="71" t="str">
        <f>H2425</f>
        <v>PC: 32-BIT WINDOWS</v>
      </c>
      <c r="E2434" s="71"/>
      <c r="F2434" s="71"/>
      <c r="H2434" s="22"/>
    </row>
    <row r="2435" spans="3:10" ht="14.4" x14ac:dyDescent="0.3">
      <c r="C2435" s="1"/>
      <c r="D2435" s="71"/>
      <c r="E2435" s="71"/>
      <c r="F2435" s="71"/>
      <c r="H2435" s="22"/>
    </row>
    <row r="2436" spans="3:10" ht="15.6" x14ac:dyDescent="0.3">
      <c r="C2436" s="1"/>
      <c r="D2436" s="7" t="s">
        <v>120</v>
      </c>
      <c r="E2436" s="17" t="s">
        <v>134</v>
      </c>
      <c r="F2436" s="18">
        <f>$I$2</f>
        <v>45678</v>
      </c>
      <c r="H2436" s="22"/>
    </row>
    <row r="2437" spans="3:10" ht="15" x14ac:dyDescent="0.3">
      <c r="C2437" s="1"/>
      <c r="D2437" s="7"/>
      <c r="E2437" s="19"/>
      <c r="F2437" s="20"/>
      <c r="G2437">
        <f>1848-1773+1</f>
        <v>76</v>
      </c>
      <c r="H2437" s="22"/>
    </row>
    <row r="2438" spans="3:10" ht="14.4" x14ac:dyDescent="0.3">
      <c r="C2438" s="1"/>
      <c r="D2438" s="1"/>
      <c r="E2438" s="1"/>
      <c r="F2438" s="1"/>
      <c r="H2438" s="22"/>
    </row>
    <row r="2439" spans="3:10" ht="16.8" x14ac:dyDescent="0.3">
      <c r="C2439" s="72" t="s">
        <v>3</v>
      </c>
      <c r="D2439" s="72"/>
      <c r="E2439" s="72"/>
      <c r="F2439" s="72"/>
      <c r="H2439" s="22"/>
    </row>
    <row r="2440" spans="3:10" ht="16.8" x14ac:dyDescent="0.3">
      <c r="C2440" s="73" t="s">
        <v>4</v>
      </c>
      <c r="D2440" s="73"/>
      <c r="E2440" s="73"/>
      <c r="F2440" s="73"/>
      <c r="H2440" s="22"/>
    </row>
    <row r="2441" spans="3:10" ht="14.4" x14ac:dyDescent="0.3">
      <c r="C2441" s="1"/>
      <c r="D2441" s="9"/>
      <c r="E2441" s="9"/>
      <c r="F2441" s="9"/>
      <c r="H2441" s="22"/>
    </row>
    <row r="2442" spans="3:10" ht="15.6" x14ac:dyDescent="0.3">
      <c r="C2442" s="69" t="str">
        <f t="shared" ref="C2442:C2451" si="996">+J2442</f>
        <v>Company Name:   LORTON DATA</v>
      </c>
      <c r="D2442" s="69"/>
      <c r="E2442" s="69"/>
      <c r="F2442" s="69"/>
      <c r="H2442" s="22" t="s">
        <v>5</v>
      </c>
      <c r="I2442" s="22" t="s">
        <v>234</v>
      </c>
      <c r="J2442" s="22" t="str">
        <f t="shared" ref="J2442:J2451" si="997">CONCATENATE(H2442,I2442)</f>
        <v>Company Name:   LORTON DATA</v>
      </c>
    </row>
    <row r="2443" spans="3:10" ht="15.6" x14ac:dyDescent="0.3">
      <c r="C2443" s="69" t="str">
        <f t="shared" si="996"/>
        <v>Product Name:   A-QUA</v>
      </c>
      <c r="D2443" s="69"/>
      <c r="E2443" s="69"/>
      <c r="F2443" s="69"/>
      <c r="H2443" s="22" t="s">
        <v>7</v>
      </c>
      <c r="I2443" s="22" t="s">
        <v>235</v>
      </c>
      <c r="J2443" s="22" t="str">
        <f t="shared" si="997"/>
        <v>Product Name:   A-QUA</v>
      </c>
    </row>
    <row r="2444" spans="3:10" ht="15.6" x14ac:dyDescent="0.3">
      <c r="C2444" s="69" t="str">
        <f t="shared" si="996"/>
        <v>Product Version:   1.04.S</v>
      </c>
      <c r="D2444" s="69"/>
      <c r="E2444" s="69"/>
      <c r="F2444" s="69"/>
      <c r="H2444" s="22" t="s">
        <v>9</v>
      </c>
      <c r="I2444" s="22" t="s">
        <v>236</v>
      </c>
      <c r="J2444" s="22" t="str">
        <f t="shared" si="997"/>
        <v>Product Version:   1.04.S</v>
      </c>
    </row>
    <row r="2445" spans="3:10" ht="15" x14ac:dyDescent="0.3">
      <c r="C2445" s="70" t="str">
        <f t="shared" si="996"/>
        <v>Sales Contact:   Pam Corbeille-Lepel</v>
      </c>
      <c r="D2445" s="70"/>
      <c r="E2445" s="70"/>
      <c r="F2445" s="70"/>
      <c r="H2445" s="22" t="s">
        <v>10</v>
      </c>
      <c r="I2445" s="22" t="s">
        <v>237</v>
      </c>
      <c r="J2445" s="22" t="str">
        <f t="shared" si="997"/>
        <v>Sales Contact:   Pam Corbeille-Lepel</v>
      </c>
    </row>
    <row r="2446" spans="3:10" ht="15" x14ac:dyDescent="0.3">
      <c r="C2446" s="70" t="str">
        <f t="shared" si="996"/>
        <v>Address:   2 Pine Tree Dr</v>
      </c>
      <c r="D2446" s="70"/>
      <c r="E2446" s="70"/>
      <c r="F2446" s="70"/>
      <c r="H2446" s="22" t="s">
        <v>12</v>
      </c>
      <c r="I2446" s="22" t="s">
        <v>368</v>
      </c>
      <c r="J2446" s="22" t="str">
        <f t="shared" si="997"/>
        <v>Address:   2 Pine Tree Dr</v>
      </c>
    </row>
    <row r="2447" spans="3:10" ht="15" x14ac:dyDescent="0.3">
      <c r="C2447" s="70" t="str">
        <f t="shared" si="996"/>
        <v>City State Zip:   Arden Hills MN  55112-3715</v>
      </c>
      <c r="D2447" s="70"/>
      <c r="E2447" s="70"/>
      <c r="F2447" s="70"/>
      <c r="H2447" s="22" t="s">
        <v>14</v>
      </c>
      <c r="I2447" s="22" t="s">
        <v>356</v>
      </c>
      <c r="J2447" s="22" t="str">
        <f t="shared" si="997"/>
        <v>City State Zip:   Arden Hills MN  55112-3715</v>
      </c>
    </row>
    <row r="2448" spans="3:10" ht="15" x14ac:dyDescent="0.3">
      <c r="C2448" s="70" t="str">
        <f t="shared" si="996"/>
        <v>Phone:   (651) 203-8214</v>
      </c>
      <c r="D2448" s="70"/>
      <c r="E2448" s="70"/>
      <c r="F2448" s="70"/>
      <c r="H2448" s="22" t="s">
        <v>15</v>
      </c>
      <c r="I2448" s="22" t="s">
        <v>238</v>
      </c>
      <c r="J2448" s="22" t="str">
        <f t="shared" si="997"/>
        <v>Phone:   (651) 203-8214</v>
      </c>
    </row>
    <row r="2449" spans="3:10" ht="15" x14ac:dyDescent="0.3">
      <c r="C2449" s="70" t="str">
        <f t="shared" si="996"/>
        <v>Fax:   (651) 203-8299</v>
      </c>
      <c r="D2449" s="70"/>
      <c r="E2449" s="70"/>
      <c r="F2449" s="70"/>
      <c r="H2449" s="22" t="s">
        <v>17</v>
      </c>
      <c r="I2449" s="22" t="s">
        <v>239</v>
      </c>
      <c r="J2449" s="22" t="str">
        <f t="shared" si="997"/>
        <v>Fax:   (651) 203-8299</v>
      </c>
    </row>
    <row r="2450" spans="3:10" ht="15" x14ac:dyDescent="0.3">
      <c r="C2450" s="70" t="str">
        <f t="shared" si="996"/>
        <v>Email:   pcorbeille-lepel@lortondata.com</v>
      </c>
      <c r="D2450" s="70"/>
      <c r="E2450" s="70"/>
      <c r="F2450" s="70"/>
      <c r="H2450" s="22" t="s">
        <v>19</v>
      </c>
      <c r="I2450" s="22" t="s">
        <v>240</v>
      </c>
      <c r="J2450" s="22" t="str">
        <f t="shared" si="997"/>
        <v>Email:   pcorbeille-lepel@lortondata.com</v>
      </c>
    </row>
    <row r="2451" spans="3:10" ht="15" x14ac:dyDescent="0.3">
      <c r="C2451" s="70" t="str">
        <f t="shared" si="996"/>
        <v>Web:   www.lortondata.com</v>
      </c>
      <c r="D2451" s="70"/>
      <c r="E2451" s="70"/>
      <c r="F2451" s="70"/>
      <c r="H2451" s="22" t="s">
        <v>21</v>
      </c>
      <c r="I2451" s="22" t="s">
        <v>241</v>
      </c>
      <c r="J2451" s="22" t="str">
        <f t="shared" si="997"/>
        <v>Web:   www.lortondata.com</v>
      </c>
    </row>
    <row r="2452" spans="3:10" ht="14.4" x14ac:dyDescent="0.3">
      <c r="C2452" s="1"/>
      <c r="D2452" s="9"/>
      <c r="E2452" s="9"/>
      <c r="F2452" s="9"/>
      <c r="H2452" s="22"/>
    </row>
    <row r="2453" spans="3:10" ht="16.8" x14ac:dyDescent="0.3">
      <c r="C2453" s="68" t="s">
        <v>23</v>
      </c>
      <c r="D2453" s="68"/>
      <c r="E2453" s="68"/>
      <c r="F2453" s="68"/>
      <c r="H2453" s="22"/>
    </row>
    <row r="2454" spans="3:10" ht="15.6" x14ac:dyDescent="0.3">
      <c r="C2454" s="1"/>
      <c r="D2454" s="28" t="str">
        <f>H2454</f>
        <v>Standard Mail</v>
      </c>
      <c r="E2454" s="28" t="str">
        <f>H2471</f>
        <v>First-Class</v>
      </c>
      <c r="F2454" s="13" t="str">
        <f>H2484</f>
        <v>Periodical</v>
      </c>
      <c r="H2454" s="22" t="s">
        <v>24</v>
      </c>
    </row>
    <row r="2455" spans="3:10" ht="15" x14ac:dyDescent="0.3">
      <c r="C2455" s="1"/>
      <c r="D2455" s="7" t="str">
        <f>H2455</f>
        <v>✔Automation Flats</v>
      </c>
      <c r="E2455" s="7" t="str">
        <f>+H2472</f>
        <v>✔Automation Flat Trays on Pallets</v>
      </c>
      <c r="F2455" s="7" t="str">
        <f>H2485</f>
        <v>✔Automation Letters</v>
      </c>
      <c r="H2455" s="22" t="s">
        <v>25</v>
      </c>
    </row>
    <row r="2456" spans="3:10" ht="15" x14ac:dyDescent="0.3">
      <c r="C2456" s="1"/>
      <c r="D2456" s="7" t="str">
        <f t="shared" ref="D2456:D2470" si="998">H2456</f>
        <v>✔Automation Letters</v>
      </c>
      <c r="E2456" s="7" t="str">
        <f t="shared" ref="E2456:E2466" si="999">+H2473</f>
        <v>✔Automation Flats - Bundle Based Option</v>
      </c>
      <c r="F2456" s="7" t="str">
        <f t="shared" ref="F2456:F2467" si="1000">H2486</f>
        <v>✔Barcoded Machinable Flats</v>
      </c>
      <c r="H2456" s="22" t="s">
        <v>26</v>
      </c>
    </row>
    <row r="2457" spans="3:10" ht="15" x14ac:dyDescent="0.3">
      <c r="C2457" s="1"/>
      <c r="D2457" s="7" t="str">
        <f t="shared" si="998"/>
        <v>✔Co-Sacked Flats</v>
      </c>
      <c r="E2457" s="7" t="str">
        <f t="shared" si="999"/>
        <v>✔Automation Flats - Tray Based Option</v>
      </c>
      <c r="F2457" s="7" t="str">
        <f t="shared" si="1000"/>
        <v>✔Carrier Route Flats</v>
      </c>
      <c r="H2457" s="22" t="s">
        <v>341</v>
      </c>
    </row>
    <row r="2458" spans="3:10" ht="15" x14ac:dyDescent="0.3">
      <c r="C2458" s="1"/>
      <c r="D2458" s="7" t="str">
        <f t="shared" si="998"/>
        <v>✔ECR Flats</v>
      </c>
      <c r="E2458" s="7" t="str">
        <f t="shared" si="999"/>
        <v>✔Automation Letters</v>
      </c>
      <c r="F2458" s="7" t="str">
        <f t="shared" si="1000"/>
        <v>✔Carrier Route Letters</v>
      </c>
      <c r="H2458" s="22" t="s">
        <v>27</v>
      </c>
    </row>
    <row r="2459" spans="3:10" ht="15" x14ac:dyDescent="0.3">
      <c r="C2459" s="1"/>
      <c r="D2459" s="7" t="str">
        <f t="shared" si="998"/>
        <v>✔ECR Letters &lt;= 3.0 Ounces</v>
      </c>
      <c r="E2459" s="7" t="str">
        <f t="shared" si="999"/>
        <v>✔Automation Letters - Trays on Pallets</v>
      </c>
      <c r="F2459" s="7" t="str">
        <f t="shared" si="1000"/>
        <v>✔Machinable Flat Bundles on Pallets</v>
      </c>
      <c r="H2459" s="22" t="s">
        <v>28</v>
      </c>
    </row>
    <row r="2460" spans="3:10" ht="15" x14ac:dyDescent="0.3">
      <c r="C2460" s="1"/>
      <c r="D2460" s="7" t="str">
        <f t="shared" si="998"/>
        <v>✔ECR Letters &gt; 3.0 Ounces</v>
      </c>
      <c r="E2460" s="7" t="str">
        <f t="shared" si="999"/>
        <v>✔Co-Trayed Flats</v>
      </c>
      <c r="F2460" s="7" t="str">
        <f t="shared" si="1000"/>
        <v>✔Machinable Flats Co-Sacked Preparation</v>
      </c>
      <c r="H2460" s="22" t="s">
        <v>29</v>
      </c>
    </row>
    <row r="2461" spans="3:10" ht="15" x14ac:dyDescent="0.3">
      <c r="C2461" s="1"/>
      <c r="D2461" s="7" t="str">
        <f t="shared" si="998"/>
        <v>✔Flat Bundles on Pallets</v>
      </c>
      <c r="E2461" s="7" t="str">
        <f t="shared" si="999"/>
        <v>✔Machinable Letter Trays on Pallets</v>
      </c>
      <c r="F2461" s="7" t="str">
        <f t="shared" si="1000"/>
        <v>Merged Bundles on Pallets</v>
      </c>
      <c r="H2461" s="22" t="s">
        <v>30</v>
      </c>
    </row>
    <row r="2462" spans="3:10" ht="15" x14ac:dyDescent="0.3">
      <c r="C2462" s="1"/>
      <c r="D2462" s="7" t="str">
        <f t="shared" si="998"/>
        <v>✔Irregular Parcels</v>
      </c>
      <c r="E2462" s="7" t="str">
        <f t="shared" si="999"/>
        <v>✔Machinable Letters</v>
      </c>
      <c r="F2462" s="7" t="str">
        <f t="shared" si="1000"/>
        <v>✔Merged Flats in Sacks</v>
      </c>
      <c r="H2462" s="22" t="s">
        <v>31</v>
      </c>
    </row>
    <row r="2463" spans="3:10" ht="15" x14ac:dyDescent="0.3">
      <c r="C2463" s="1"/>
      <c r="D2463" s="7" t="str">
        <f t="shared" si="998"/>
        <v>✔Machinable Letters</v>
      </c>
      <c r="E2463" s="7" t="str">
        <f t="shared" si="999"/>
        <v>✔Non-Automation Flat Trays on Pallets</v>
      </c>
      <c r="F2463" s="7" t="str">
        <f t="shared" si="1000"/>
        <v>Merged Pallets-5% Threshold</v>
      </c>
      <c r="H2463" s="22" t="s">
        <v>32</v>
      </c>
    </row>
    <row r="2464" spans="3:10" ht="15" x14ac:dyDescent="0.3">
      <c r="C2464" s="1"/>
      <c r="D2464" s="7" t="str">
        <f t="shared" si="998"/>
        <v>✔Machinable Parcels</v>
      </c>
      <c r="E2464" s="7" t="str">
        <f t="shared" si="999"/>
        <v>✔Non-Automation Flats</v>
      </c>
      <c r="F2464" s="7" t="str">
        <f t="shared" si="1000"/>
        <v>Merged Pallets-5% Threshold &amp; City State</v>
      </c>
      <c r="H2464" s="22" t="s">
        <v>33</v>
      </c>
    </row>
    <row r="2465" spans="3:21" ht="15" x14ac:dyDescent="0.3">
      <c r="C2465" s="1"/>
      <c r="D2465" s="7" t="str">
        <f t="shared" si="998"/>
        <v>✔Merged Flat Bundles in Sacks</v>
      </c>
      <c r="E2465" s="7" t="str">
        <f t="shared" si="999"/>
        <v>✔Non-Machinable Letter Trays on Pallets</v>
      </c>
      <c r="F2465" s="7" t="str">
        <f t="shared" si="1000"/>
        <v>✔Non-Automation Letters</v>
      </c>
      <c r="H2465" s="22" t="s">
        <v>34</v>
      </c>
    </row>
    <row r="2466" spans="3:21" ht="15" x14ac:dyDescent="0.3">
      <c r="C2466" s="1"/>
      <c r="D2466" s="7" t="str">
        <f t="shared" si="998"/>
        <v>Merged Flat Bundles on Pallets</v>
      </c>
      <c r="E2466" s="7" t="str">
        <f t="shared" si="999"/>
        <v>✔Nonmachinable Letters</v>
      </c>
      <c r="F2466" s="7" t="str">
        <f t="shared" si="1000"/>
        <v>✔Non-Barcoded Machinable Flats</v>
      </c>
      <c r="H2466" s="22" t="s">
        <v>137</v>
      </c>
    </row>
    <row r="2467" spans="3:21" ht="15" x14ac:dyDescent="0.3">
      <c r="C2467" s="1"/>
      <c r="D2467" s="7" t="str">
        <f t="shared" si="998"/>
        <v>Merged Pallets-5% Threshold</v>
      </c>
      <c r="E2467" s="7"/>
      <c r="F2467" s="7" t="str">
        <f t="shared" si="1000"/>
        <v>✔Non-Machinable Flat Bundles on Pallets</v>
      </c>
      <c r="H2467" s="22" t="s">
        <v>138</v>
      </c>
    </row>
    <row r="2468" spans="3:21" ht="15" x14ac:dyDescent="0.3">
      <c r="C2468" s="1"/>
      <c r="D2468" s="7" t="str">
        <f t="shared" si="998"/>
        <v>Merged Pallets-5% Threshold &amp; City State</v>
      </c>
      <c r="E2468" s="7"/>
      <c r="F2468" s="7"/>
      <c r="H2468" s="22" t="s">
        <v>139</v>
      </c>
    </row>
    <row r="2469" spans="3:21" ht="15" x14ac:dyDescent="0.3">
      <c r="C2469" s="1"/>
      <c r="D2469" s="7" t="str">
        <f t="shared" si="998"/>
        <v>✔Non-Automation Flats</v>
      </c>
      <c r="E2469" s="7"/>
      <c r="F2469" s="7"/>
      <c r="H2469" s="22" t="s">
        <v>38</v>
      </c>
    </row>
    <row r="2470" spans="3:21" ht="15" x14ac:dyDescent="0.3">
      <c r="C2470" s="1"/>
      <c r="D2470" s="7" t="str">
        <f t="shared" si="998"/>
        <v>✔Nonmachinable Letters</v>
      </c>
      <c r="E2470" s="29"/>
      <c r="F2470" s="7"/>
      <c r="H2470" s="22" t="s">
        <v>39</v>
      </c>
    </row>
    <row r="2471" spans="3:21" ht="16.8" x14ac:dyDescent="0.3">
      <c r="C2471" s="68" t="s">
        <v>40</v>
      </c>
      <c r="D2471" s="68"/>
      <c r="E2471" s="68"/>
      <c r="F2471" s="68"/>
      <c r="H2471" s="23" t="s">
        <v>41</v>
      </c>
    </row>
    <row r="2472" spans="3:21" ht="15.6" x14ac:dyDescent="0.3">
      <c r="C2472" s="1"/>
      <c r="D2472" s="28" t="s">
        <v>42</v>
      </c>
      <c r="E2472" s="30"/>
      <c r="F2472" s="7"/>
      <c r="H2472" s="22" t="s">
        <v>43</v>
      </c>
      <c r="I2472" s="22" t="s">
        <v>42</v>
      </c>
    </row>
    <row r="2473" spans="3:21" ht="15" x14ac:dyDescent="0.3">
      <c r="C2473" s="1"/>
      <c r="D2473" s="7" t="str">
        <f>I2473</f>
        <v>✔Additional User Documentation (Any)</v>
      </c>
      <c r="E2473" s="7" t="str">
        <f t="shared" ref="E2473:F2475" si="1001">J2473</f>
        <v>✔Co-Bundling</v>
      </c>
      <c r="F2473" s="7" t="str">
        <f t="shared" si="1001"/>
        <v>✔Optional Endorsement Lines (OELs)</v>
      </c>
      <c r="H2473" s="22" t="s">
        <v>44</v>
      </c>
      <c r="I2473" s="23" t="s">
        <v>45</v>
      </c>
      <c r="J2473" s="23" t="s">
        <v>46</v>
      </c>
      <c r="K2473" s="23" t="s">
        <v>47</v>
      </c>
      <c r="L2473" s="23" t="s">
        <v>48</v>
      </c>
      <c r="M2473" s="23" t="s">
        <v>49</v>
      </c>
      <c r="N2473" s="23" t="s">
        <v>50</v>
      </c>
      <c r="O2473" s="23" t="s">
        <v>51</v>
      </c>
      <c r="P2473" s="23" t="s">
        <v>52</v>
      </c>
      <c r="Q2473" s="23" t="s">
        <v>53</v>
      </c>
      <c r="R2473" s="23" t="s">
        <v>54</v>
      </c>
      <c r="S2473" s="23" t="s">
        <v>55</v>
      </c>
    </row>
    <row r="2474" spans="3:21" ht="15" x14ac:dyDescent="0.3">
      <c r="C2474" s="1"/>
      <c r="D2474" s="7" t="str">
        <f t="shared" ref="D2474:E2476" si="1002">I2474</f>
        <v>✔Job Setup/Parameter Report</v>
      </c>
      <c r="E2474" s="7" t="str">
        <f t="shared" si="1001"/>
        <v>✔USPS Qualification Report</v>
      </c>
      <c r="F2474" s="7" t="str">
        <f t="shared" si="1001"/>
        <v>✔ZAP Approval</v>
      </c>
      <c r="H2474" s="22" t="s">
        <v>56</v>
      </c>
      <c r="I2474" s="22" t="str">
        <f>L2473</f>
        <v>✔Job Setup/Parameter Report</v>
      </c>
      <c r="J2474" s="22" t="str">
        <f t="shared" ref="J2474:K2474" si="1003">M2473</f>
        <v>✔USPS Qualification Report</v>
      </c>
      <c r="K2474" s="22" t="str">
        <f t="shared" si="1003"/>
        <v>✔ZAP Approval</v>
      </c>
    </row>
    <row r="2475" spans="3:21" ht="15" x14ac:dyDescent="0.3">
      <c r="C2475" s="1"/>
      <c r="D2475" s="7" t="str">
        <f t="shared" si="1002"/>
        <v>✔Origin 3-digit Trays/Sacks</v>
      </c>
      <c r="E2475" s="7" t="str">
        <f t="shared" si="1001"/>
        <v>✔Origin SCF Sacks</v>
      </c>
      <c r="F2475" s="7" t="str">
        <f t="shared" si="1001"/>
        <v>✔IM Barcoded Tray Labels</v>
      </c>
      <c r="H2475" s="22" t="s">
        <v>26</v>
      </c>
      <c r="I2475" s="22" t="str">
        <f>O2473</f>
        <v>✔Origin 3-digit Trays/Sacks</v>
      </c>
      <c r="J2475" s="22" t="str">
        <f t="shared" ref="J2475:K2475" si="1004">P2473</f>
        <v>✔Origin SCF Sacks</v>
      </c>
      <c r="K2475" s="22" t="str">
        <f t="shared" si="1004"/>
        <v>✔IM Barcoded Tray Labels</v>
      </c>
    </row>
    <row r="2476" spans="3:21" ht="15" x14ac:dyDescent="0.3">
      <c r="C2476" s="1"/>
      <c r="D2476" s="7" t="str">
        <f t="shared" si="1002"/>
        <v>✔Origin AADC Trays</v>
      </c>
      <c r="E2476" s="7" t="str">
        <f t="shared" si="1002"/>
        <v>✔FSS Preparation</v>
      </c>
      <c r="F2476" s="7"/>
      <c r="H2476" s="22" t="s">
        <v>57</v>
      </c>
      <c r="I2476" s="22" t="str">
        <f>R2473</f>
        <v>✔Origin AADC Trays</v>
      </c>
      <c r="J2476" s="22" t="str">
        <f t="shared" ref="J2476:K2476" si="1005">S2473</f>
        <v>✔FSS Preparation</v>
      </c>
      <c r="K2476" s="22">
        <f t="shared" si="1005"/>
        <v>0</v>
      </c>
    </row>
    <row r="2477" spans="3:21" ht="14.4" x14ac:dyDescent="0.3">
      <c r="C2477" s="1"/>
      <c r="D2477" s="9"/>
      <c r="E2477" s="9"/>
      <c r="F2477" s="9"/>
      <c r="H2477" s="22" t="s">
        <v>344</v>
      </c>
    </row>
    <row r="2478" spans="3:21" ht="15.6" x14ac:dyDescent="0.3">
      <c r="C2478" s="1"/>
      <c r="D2478" s="13" t="s">
        <v>58</v>
      </c>
      <c r="E2478" s="7"/>
      <c r="F2478" s="7"/>
      <c r="H2478" s="22" t="s">
        <v>59</v>
      </c>
      <c r="I2478" s="22" t="s">
        <v>58</v>
      </c>
    </row>
    <row r="2479" spans="3:21" ht="15" x14ac:dyDescent="0.3">
      <c r="C2479" s="1"/>
      <c r="D2479" s="7" t="str">
        <f>+I2479</f>
        <v>✔CRD Trays</v>
      </c>
      <c r="E2479" s="7" t="str">
        <f t="shared" ref="E2479:F2482" si="1006">+J2479</f>
        <v>✔CR5 Trays</v>
      </c>
      <c r="F2479" s="7" t="str">
        <f t="shared" si="1006"/>
        <v>✔CR3 Trays</v>
      </c>
      <c r="H2479" s="22" t="s">
        <v>32</v>
      </c>
      <c r="I2479" s="23" t="s">
        <v>60</v>
      </c>
      <c r="J2479" s="23" t="s">
        <v>61</v>
      </c>
      <c r="K2479" s="23" t="s">
        <v>62</v>
      </c>
      <c r="L2479" s="23" t="s">
        <v>63</v>
      </c>
      <c r="M2479" s="23" t="s">
        <v>64</v>
      </c>
      <c r="N2479" s="23" t="s">
        <v>65</v>
      </c>
      <c r="O2479" s="23" t="s">
        <v>66</v>
      </c>
      <c r="P2479" s="23" t="s">
        <v>67</v>
      </c>
      <c r="Q2479" s="23" t="s">
        <v>68</v>
      </c>
      <c r="R2479" s="23" t="s">
        <v>69</v>
      </c>
      <c r="S2479" s="23" t="s">
        <v>70</v>
      </c>
      <c r="T2479" s="23" t="s">
        <v>71</v>
      </c>
      <c r="U2479" s="23" t="s">
        <v>73</v>
      </c>
    </row>
    <row r="2480" spans="3:21" ht="15" x14ac:dyDescent="0.3">
      <c r="C2480" s="1"/>
      <c r="D2480" s="7" t="str">
        <f t="shared" ref="D2480:D2482" si="1007">+I2480</f>
        <v>✔CRD Sacks</v>
      </c>
      <c r="E2480" s="7" t="str">
        <f t="shared" si="1006"/>
        <v>✔CR5S Sacks</v>
      </c>
      <c r="F2480" s="7" t="str">
        <f t="shared" si="1006"/>
        <v>✔CR5 Sacks</v>
      </c>
      <c r="H2480" s="22" t="s">
        <v>74</v>
      </c>
      <c r="I2480" s="22" t="str">
        <f>L2479</f>
        <v>✔CRD Sacks</v>
      </c>
      <c r="J2480" s="22" t="str">
        <f t="shared" ref="J2480:K2480" si="1008">M2479</f>
        <v>✔CR5S Sacks</v>
      </c>
      <c r="K2480" s="22" t="str">
        <f t="shared" si="1008"/>
        <v>✔CR5 Sacks</v>
      </c>
    </row>
    <row r="2481" spans="3:19" ht="15" x14ac:dyDescent="0.3">
      <c r="C2481" s="1"/>
      <c r="D2481" s="7" t="str">
        <f t="shared" si="1007"/>
        <v>✔CR3 Sacks</v>
      </c>
      <c r="E2481" s="7" t="str">
        <f t="shared" si="1006"/>
        <v>✔High Density (HD) Price</v>
      </c>
      <c r="F2481" s="7" t="str">
        <f t="shared" si="1006"/>
        <v>✔Saturation Price (75%Total)</v>
      </c>
      <c r="H2481" s="22" t="s">
        <v>38</v>
      </c>
      <c r="I2481" s="22" t="str">
        <f>O2479</f>
        <v>✔CR3 Sacks</v>
      </c>
      <c r="J2481" s="22" t="str">
        <f t="shared" ref="J2481:K2481" si="1009">P2479</f>
        <v>✔High Density (HD) Price</v>
      </c>
      <c r="K2481" s="22" t="str">
        <f t="shared" si="1009"/>
        <v>✔Saturation Price (75%Total)</v>
      </c>
    </row>
    <row r="2482" spans="3:19" ht="15" x14ac:dyDescent="0.3">
      <c r="C2482" s="1"/>
      <c r="D2482" s="7" t="str">
        <f t="shared" si="1007"/>
        <v>✔Saturation Price (90%Res)</v>
      </c>
      <c r="E2482" s="7" t="str">
        <f t="shared" si="1006"/>
        <v>✔eLOT Sequencing</v>
      </c>
      <c r="F2482" s="7" t="str">
        <f t="shared" si="1006"/>
        <v>✔Walk Sequencing</v>
      </c>
      <c r="H2482" s="22" t="s">
        <v>75</v>
      </c>
      <c r="I2482" s="22" t="str">
        <f>R2479</f>
        <v>✔Saturation Price (90%Res)</v>
      </c>
      <c r="J2482" s="22" t="str">
        <f t="shared" ref="J2482:K2482" si="1010">S2479</f>
        <v>✔eLOT Sequencing</v>
      </c>
      <c r="K2482" s="22" t="str">
        <f t="shared" si="1010"/>
        <v>✔Walk Sequencing</v>
      </c>
    </row>
    <row r="2483" spans="3:19" ht="15" x14ac:dyDescent="0.3">
      <c r="C2483" s="1"/>
      <c r="D2483" s="7" t="str">
        <f>+I2483</f>
        <v>✔High Density Plus (HDP) Price</v>
      </c>
      <c r="E2483" s="7"/>
      <c r="F2483" s="7"/>
      <c r="H2483" s="22" t="s">
        <v>39</v>
      </c>
      <c r="I2483" s="22" t="str">
        <f>U2479</f>
        <v>✔High Density Plus (HDP) Price</v>
      </c>
      <c r="J2483" s="22">
        <f t="shared" ref="J2483:K2483" si="1011">V2479</f>
        <v>0</v>
      </c>
      <c r="K2483" s="22">
        <f t="shared" si="1011"/>
        <v>0</v>
      </c>
    </row>
    <row r="2484" spans="3:19" ht="15" x14ac:dyDescent="0.3">
      <c r="C2484" s="1"/>
      <c r="D2484" s="7"/>
      <c r="E2484" s="7"/>
      <c r="F2484" s="7"/>
      <c r="H2484" s="22" t="s">
        <v>76</v>
      </c>
    </row>
    <row r="2485" spans="3:19" ht="15.6" x14ac:dyDescent="0.3">
      <c r="C2485" s="1"/>
      <c r="D2485" s="13" t="s">
        <v>77</v>
      </c>
      <c r="E2485" s="7"/>
      <c r="F2485" s="7"/>
      <c r="H2485" s="22" t="s">
        <v>26</v>
      </c>
      <c r="I2485" s="22" t="s">
        <v>77</v>
      </c>
    </row>
    <row r="2486" spans="3:19" ht="15" x14ac:dyDescent="0.3">
      <c r="C2486" s="1"/>
      <c r="D2486" s="7" t="str">
        <f>I2486</f>
        <v>✔Optional 5-Digit Pallets</v>
      </c>
      <c r="E2486" s="7" t="str">
        <f t="shared" ref="E2486:F2487" si="1012">J2486</f>
        <v>✔Optional 3-digit Pallets</v>
      </c>
      <c r="F2486" s="7" t="str">
        <f t="shared" si="1012"/>
        <v>✔Non-Barcoded Pallet Placards</v>
      </c>
      <c r="H2486" s="22" t="s">
        <v>78</v>
      </c>
      <c r="I2486" s="23" t="s">
        <v>79</v>
      </c>
      <c r="J2486" s="23" t="s">
        <v>80</v>
      </c>
      <c r="K2486" s="23" t="s">
        <v>81</v>
      </c>
      <c r="L2486" s="23" t="s">
        <v>82</v>
      </c>
      <c r="M2486" s="23" t="s">
        <v>83</v>
      </c>
      <c r="N2486" s="23" t="s">
        <v>85</v>
      </c>
      <c r="O2486" s="23" t="s">
        <v>86</v>
      </c>
    </row>
    <row r="2487" spans="3:19" ht="15" x14ac:dyDescent="0.3">
      <c r="C2487" s="1"/>
      <c r="D2487" s="7" t="str">
        <f t="shared" ref="D2487:D2488" si="1013">I2487</f>
        <v>✔SCF Bundle Reallocation</v>
      </c>
      <c r="E2487" s="7" t="str">
        <f t="shared" si="1012"/>
        <v>✔ASF/NDC Bundle Reallocation</v>
      </c>
      <c r="F2487" s="7" t="str">
        <f t="shared" si="1012"/>
        <v>✔Intelligent Mail Container Placard</v>
      </c>
      <c r="H2487" s="22" t="s">
        <v>87</v>
      </c>
      <c r="I2487" s="22" t="str">
        <f>L2486</f>
        <v>✔SCF Bundle Reallocation</v>
      </c>
      <c r="J2487" s="22" t="str">
        <f t="shared" ref="J2487:K2487" si="1014">M2486</f>
        <v>✔ASF/NDC Bundle Reallocation</v>
      </c>
      <c r="K2487" s="22" t="str">
        <f t="shared" si="1014"/>
        <v>✔Intelligent Mail Container Placard</v>
      </c>
    </row>
    <row r="2488" spans="3:19" ht="15" x14ac:dyDescent="0.3">
      <c r="C2488" s="1"/>
      <c r="D2488" s="7" t="str">
        <f t="shared" si="1013"/>
        <v>✔CR5S/CR5 - No Minimum Volume</v>
      </c>
      <c r="E2488" s="7"/>
      <c r="F2488" s="7"/>
      <c r="H2488" s="22" t="s">
        <v>88</v>
      </c>
      <c r="I2488" s="22" t="str">
        <f>O2486</f>
        <v>✔CR5S/CR5 - No Minimum Volume</v>
      </c>
      <c r="J2488" s="22">
        <f t="shared" ref="J2488:K2488" si="1015">P2486</f>
        <v>0</v>
      </c>
      <c r="K2488" s="22">
        <f t="shared" si="1015"/>
        <v>0</v>
      </c>
    </row>
    <row r="2489" spans="3:19" ht="15" x14ac:dyDescent="0.3">
      <c r="C2489" s="1"/>
      <c r="D2489" s="7"/>
      <c r="E2489" s="7"/>
      <c r="F2489" s="7"/>
      <c r="H2489" s="22" t="s">
        <v>89</v>
      </c>
    </row>
    <row r="2490" spans="3:19" ht="15.6" x14ac:dyDescent="0.3">
      <c r="C2490" s="1"/>
      <c r="D2490" s="13" t="s">
        <v>90</v>
      </c>
      <c r="E2490" s="7"/>
      <c r="F2490" s="7"/>
      <c r="H2490" s="22" t="s">
        <v>342</v>
      </c>
      <c r="I2490" s="22" t="s">
        <v>90</v>
      </c>
    </row>
    <row r="2491" spans="3:19" ht="15" x14ac:dyDescent="0.3">
      <c r="C2491" s="1"/>
      <c r="D2491" s="7" t="str">
        <f>I2491</f>
        <v>✔PER - Flat Tray Preparation</v>
      </c>
      <c r="E2491" s="7" t="str">
        <f t="shared" ref="E2491:F2493" si="1016">J2491</f>
        <v>✔Outside County Container Report</v>
      </c>
      <c r="F2491" s="7" t="str">
        <f t="shared" si="1016"/>
        <v>✔PER - 6pc Letter Tray Minimum</v>
      </c>
      <c r="H2491" s="22" t="s">
        <v>150</v>
      </c>
      <c r="I2491" s="23" t="s">
        <v>92</v>
      </c>
      <c r="J2491" s="23" t="s">
        <v>93</v>
      </c>
      <c r="K2491" s="23" t="s">
        <v>94</v>
      </c>
      <c r="L2491" s="23" t="s">
        <v>95</v>
      </c>
      <c r="M2491" s="23" t="s">
        <v>96</v>
      </c>
      <c r="N2491" s="23" t="s">
        <v>97</v>
      </c>
      <c r="O2491" s="23" t="s">
        <v>98</v>
      </c>
      <c r="P2491" s="23" t="s">
        <v>195</v>
      </c>
      <c r="Q2491" s="23" t="s">
        <v>99</v>
      </c>
      <c r="R2491" s="23" t="s">
        <v>100</v>
      </c>
      <c r="S2491" s="23" t="s">
        <v>101</v>
      </c>
    </row>
    <row r="2492" spans="3:19" ht="15" x14ac:dyDescent="0.3">
      <c r="C2492" s="1"/>
      <c r="D2492" s="7" t="str">
        <f t="shared" ref="D2492:E2494" si="1017">I2492</f>
        <v>✔PER - FIRM Bundles</v>
      </c>
      <c r="E2492" s="7" t="str">
        <f t="shared" si="1016"/>
        <v>✔PER - In County Prices</v>
      </c>
      <c r="F2492" s="7" t="str">
        <f t="shared" si="1016"/>
        <v>✔PER - Zone Summary Report</v>
      </c>
      <c r="H2492" s="22" t="s">
        <v>102</v>
      </c>
      <c r="I2492" s="22" t="str">
        <f>L2491</f>
        <v>✔PER - FIRM Bundles</v>
      </c>
      <c r="J2492" s="22" t="str">
        <f t="shared" ref="J2492:K2492" si="1018">M2491</f>
        <v>✔PER - In County Prices</v>
      </c>
      <c r="K2492" s="22" t="str">
        <f t="shared" si="1018"/>
        <v>✔PER - Zone Summary Report</v>
      </c>
    </row>
    <row r="2493" spans="3:19" ht="15" x14ac:dyDescent="0.3">
      <c r="C2493" s="1"/>
      <c r="D2493" s="7" t="str">
        <f t="shared" si="1017"/>
        <v>✔PER - Ride Along Pieces</v>
      </c>
      <c r="E2493" s="7" t="str">
        <f t="shared" si="1016"/>
        <v>✔PER - Additional Mailing Offices</v>
      </c>
      <c r="F2493" s="7" t="str">
        <f t="shared" si="1016"/>
        <v>✔Outside County Bundle Report</v>
      </c>
      <c r="H2493" s="22" t="s">
        <v>138</v>
      </c>
      <c r="I2493" s="22" t="str">
        <f>O2491</f>
        <v>✔PER - Ride Along Pieces</v>
      </c>
      <c r="J2493" s="22" t="str">
        <f t="shared" ref="J2493:K2493" si="1019">P2491</f>
        <v>✔PER - Additional Mailing Offices</v>
      </c>
      <c r="K2493" s="22" t="str">
        <f t="shared" si="1019"/>
        <v>✔Outside County Bundle Report</v>
      </c>
    </row>
    <row r="2494" spans="3:19" ht="15" x14ac:dyDescent="0.3">
      <c r="C2494" s="1"/>
      <c r="D2494" s="7" t="str">
        <f t="shared" si="1017"/>
        <v>✔Limited Circulation Discount</v>
      </c>
      <c r="E2494" s="7" t="str">
        <f t="shared" si="1017"/>
        <v>✔24-pc Trays/Sacks</v>
      </c>
      <c r="F2494" s="7"/>
      <c r="H2494" s="22" t="s">
        <v>139</v>
      </c>
      <c r="I2494" s="22" t="str">
        <f>R2491</f>
        <v>✔Limited Circulation Discount</v>
      </c>
      <c r="J2494" s="22" t="str">
        <f>S2491</f>
        <v>✔24-pc Trays/Sacks</v>
      </c>
      <c r="K2494" s="22">
        <f>T2491</f>
        <v>0</v>
      </c>
    </row>
    <row r="2495" spans="3:19" ht="15" x14ac:dyDescent="0.3">
      <c r="C2495" s="1"/>
      <c r="D2495" s="7"/>
      <c r="E2495" s="7"/>
      <c r="F2495" s="7"/>
      <c r="H2495" s="22" t="s">
        <v>103</v>
      </c>
    </row>
    <row r="2496" spans="3:19" ht="15.6" x14ac:dyDescent="0.3">
      <c r="C2496" s="1"/>
      <c r="D2496" s="13" t="s">
        <v>104</v>
      </c>
      <c r="E2496" s="7"/>
      <c r="F2496" s="7"/>
      <c r="H2496" s="22" t="s">
        <v>105</v>
      </c>
      <c r="I2496" s="22" t="s">
        <v>104</v>
      </c>
    </row>
    <row r="2497" spans="3:15" ht="15" x14ac:dyDescent="0.3">
      <c r="C2497" s="1"/>
      <c r="D2497" s="7" t="str">
        <f>I2497</f>
        <v>✔5-digit Scheme Bundles (L007)</v>
      </c>
      <c r="E2497" s="7" t="str">
        <f t="shared" ref="E2497:F2497" si="1020">J2497</f>
        <v>✔3-digit Scheme Bundles (L008)</v>
      </c>
      <c r="F2497" s="7" t="str">
        <f t="shared" si="1020"/>
        <v>✔5-digit Scheme Sacks</v>
      </c>
      <c r="H2497" s="22" t="s">
        <v>106</v>
      </c>
      <c r="I2497" s="23" t="s">
        <v>107</v>
      </c>
      <c r="J2497" s="23" t="s">
        <v>108</v>
      </c>
      <c r="K2497" s="23" t="s">
        <v>109</v>
      </c>
    </row>
    <row r="2498" spans="3:15" ht="15" x14ac:dyDescent="0.3">
      <c r="C2498" s="1"/>
      <c r="D2498" s="7"/>
      <c r="E2498" s="7"/>
      <c r="F2498" s="7"/>
      <c r="H2498" s="22" t="s">
        <v>40</v>
      </c>
    </row>
    <row r="2499" spans="3:15" ht="15.6" x14ac:dyDescent="0.3">
      <c r="C2499" s="1"/>
      <c r="D2499" s="13" t="s">
        <v>110</v>
      </c>
      <c r="E2499" s="7"/>
      <c r="F2499" s="7"/>
      <c r="H2499" s="22"/>
      <c r="I2499" s="22" t="s">
        <v>110</v>
      </c>
    </row>
    <row r="2500" spans="3:15" ht="15" x14ac:dyDescent="0.3">
      <c r="C2500" s="1"/>
      <c r="D2500" s="7" t="str">
        <f>I2500</f>
        <v>✔No Overflow Trays</v>
      </c>
      <c r="E2500" s="7" t="str">
        <f t="shared" ref="E2500:F2500" si="1021">J2500</f>
        <v>✔Reduced Overflow</v>
      </c>
      <c r="F2500" s="7" t="str">
        <f t="shared" si="1021"/>
        <v>✔5-digit\Scheme Trays</v>
      </c>
      <c r="H2500" s="22" t="s">
        <v>111</v>
      </c>
      <c r="I2500" s="23" t="s">
        <v>112</v>
      </c>
      <c r="J2500" s="23" t="s">
        <v>113</v>
      </c>
      <c r="K2500" s="23" t="s">
        <v>114</v>
      </c>
      <c r="L2500" s="23" t="s">
        <v>115</v>
      </c>
      <c r="M2500" s="23" t="s">
        <v>116</v>
      </c>
    </row>
    <row r="2501" spans="3:15" ht="15" x14ac:dyDescent="0.3">
      <c r="C2501" s="1"/>
      <c r="D2501" s="7" t="str">
        <f>I2501</f>
        <v>✔3-digit\Scheme Trays</v>
      </c>
      <c r="E2501" s="7" t="str">
        <f>J2501</f>
        <v>✔AADC Trays</v>
      </c>
      <c r="F2501" s="7"/>
      <c r="H2501" s="22" t="s">
        <v>242</v>
      </c>
      <c r="I2501" s="22" t="str">
        <f>L2500</f>
        <v>✔3-digit\Scheme Trays</v>
      </c>
      <c r="J2501" s="22" t="str">
        <f t="shared" ref="J2501:K2501" si="1022">M2500</f>
        <v>✔AADC Trays</v>
      </c>
      <c r="K2501" s="22">
        <f t="shared" si="1022"/>
        <v>0</v>
      </c>
    </row>
    <row r="2502" spans="3:15" ht="15" x14ac:dyDescent="0.3">
      <c r="C2502" s="16"/>
      <c r="D2502" s="7"/>
      <c r="E2502" s="7"/>
      <c r="F2502" s="7"/>
      <c r="H2502" s="22" t="s">
        <v>160</v>
      </c>
    </row>
    <row r="2503" spans="3:15" ht="15.6" x14ac:dyDescent="0.3">
      <c r="C2503" s="1"/>
      <c r="D2503" s="13" t="s">
        <v>119</v>
      </c>
      <c r="E2503" s="7"/>
      <c r="F2503" s="7"/>
      <c r="H2503" s="22" t="s">
        <v>120</v>
      </c>
      <c r="I2503" s="22" t="s">
        <v>119</v>
      </c>
    </row>
    <row r="2504" spans="3:15" ht="15" x14ac:dyDescent="0.3">
      <c r="C2504" s="1"/>
      <c r="D2504" s="7" t="str">
        <f>I2504</f>
        <v>✔PS Form 3541</v>
      </c>
      <c r="E2504" s="7" t="str">
        <f t="shared" ref="E2504:F2505" si="1023">J2504</f>
        <v>✔PS Form 3600-FCM</v>
      </c>
      <c r="F2504" s="7" t="str">
        <f t="shared" si="1023"/>
        <v>✔PS Form 3602-C</v>
      </c>
      <c r="H2504" s="36">
        <v>43585</v>
      </c>
      <c r="I2504" s="23" t="s">
        <v>121</v>
      </c>
      <c r="J2504" s="23" t="s">
        <v>123</v>
      </c>
      <c r="K2504" s="23" t="s">
        <v>125</v>
      </c>
      <c r="L2504" s="23" t="s">
        <v>127</v>
      </c>
      <c r="M2504" s="23" t="s">
        <v>130</v>
      </c>
      <c r="N2504" s="23" t="s">
        <v>131</v>
      </c>
      <c r="O2504" s="23" t="s">
        <v>132</v>
      </c>
    </row>
    <row r="2505" spans="3:15" ht="15" x14ac:dyDescent="0.3">
      <c r="C2505" s="1"/>
      <c r="D2505" s="7" t="str">
        <f t="shared" ref="D2505:D2506" si="1024">I2505</f>
        <v>✔PS Form 3602-N</v>
      </c>
      <c r="E2505" s="7" t="str">
        <f t="shared" si="1023"/>
        <v>✔PS Form 3605-R</v>
      </c>
      <c r="F2505" s="7" t="str">
        <f t="shared" si="1023"/>
        <v>✔PS Form 8125</v>
      </c>
      <c r="H2505" s="22"/>
      <c r="I2505" s="22" t="str">
        <f>L2504</f>
        <v>✔PS Form 3602-N</v>
      </c>
      <c r="J2505" s="22" t="str">
        <f t="shared" ref="J2505:K2505" si="1025">M2504</f>
        <v>✔PS Form 3605-R</v>
      </c>
      <c r="K2505" s="22" t="str">
        <f t="shared" si="1025"/>
        <v>✔PS Form 8125</v>
      </c>
    </row>
    <row r="2506" spans="3:15" ht="15" x14ac:dyDescent="0.3">
      <c r="C2506" s="1"/>
      <c r="D2506" s="7" t="str">
        <f t="shared" si="1024"/>
        <v>✔PS Form 3602-R</v>
      </c>
      <c r="E2506" s="7"/>
      <c r="F2506" s="7"/>
      <c r="H2506" s="22"/>
      <c r="I2506" s="22" t="str">
        <f>O2504</f>
        <v>✔PS Form 3602-R</v>
      </c>
      <c r="J2506" s="22">
        <f t="shared" ref="J2506:K2506" si="1026">P2504</f>
        <v>0</v>
      </c>
      <c r="K2506" s="22">
        <f t="shared" si="1026"/>
        <v>0</v>
      </c>
    </row>
    <row r="2507" spans="3:15" ht="15" x14ac:dyDescent="0.3">
      <c r="C2507" s="1"/>
      <c r="D2507" s="7"/>
      <c r="E2507" s="7"/>
      <c r="F2507" s="7"/>
      <c r="H2507" s="22"/>
      <c r="I2507" s="22">
        <f>R2504</f>
        <v>0</v>
      </c>
      <c r="J2507" s="22">
        <f>S2504</f>
        <v>0</v>
      </c>
      <c r="K2507" s="22">
        <f>T2504</f>
        <v>0</v>
      </c>
    </row>
    <row r="2508" spans="3:15" ht="15" x14ac:dyDescent="0.3">
      <c r="C2508" s="32"/>
      <c r="D2508" s="27"/>
      <c r="E2508" s="27"/>
      <c r="F2508" s="27"/>
      <c r="H2508" s="22"/>
    </row>
    <row r="2509" spans="3:15" ht="15.6" x14ac:dyDescent="0.3">
      <c r="C2509" s="1"/>
      <c r="D2509" s="13" t="s">
        <v>111</v>
      </c>
      <c r="E2509" s="17" t="s">
        <v>133</v>
      </c>
      <c r="F2509" s="6" t="str">
        <f>H2502</f>
        <v>$1,001 - $5,000</v>
      </c>
      <c r="H2509" s="22"/>
    </row>
    <row r="2510" spans="3:15" ht="14.4" x14ac:dyDescent="0.3">
      <c r="C2510" s="1"/>
      <c r="D2510" s="71" t="str">
        <f>H2501</f>
        <v>PC: 64-BIT WINDOWS</v>
      </c>
      <c r="E2510" s="71"/>
      <c r="F2510" s="71"/>
      <c r="H2510" s="22"/>
    </row>
    <row r="2511" spans="3:15" ht="14.4" x14ac:dyDescent="0.3">
      <c r="C2511" s="1"/>
      <c r="D2511" s="71"/>
      <c r="E2511" s="71"/>
      <c r="F2511" s="71"/>
      <c r="H2511" s="22"/>
    </row>
    <row r="2512" spans="3:15" ht="15.6" x14ac:dyDescent="0.3">
      <c r="C2512" s="1"/>
      <c r="D2512" s="7" t="s">
        <v>120</v>
      </c>
      <c r="E2512" s="17" t="s">
        <v>134</v>
      </c>
      <c r="F2512" s="18">
        <f>$I$2</f>
        <v>45678</v>
      </c>
      <c r="H2512" s="22"/>
    </row>
    <row r="2513" spans="3:10" ht="15" x14ac:dyDescent="0.3">
      <c r="C2513" s="1"/>
      <c r="D2513" s="7"/>
      <c r="E2513" s="19"/>
      <c r="F2513" s="20"/>
      <c r="G2513">
        <f>1925-1850+1</f>
        <v>76</v>
      </c>
      <c r="H2513" s="22"/>
    </row>
    <row r="2514" spans="3:10" ht="14.4" x14ac:dyDescent="0.3">
      <c r="C2514" s="1"/>
      <c r="D2514" s="1"/>
      <c r="E2514" s="1"/>
      <c r="F2514" s="1"/>
      <c r="H2514" s="22"/>
    </row>
    <row r="2515" spans="3:10" ht="16.8" x14ac:dyDescent="0.3">
      <c r="C2515" s="72" t="s">
        <v>3</v>
      </c>
      <c r="D2515" s="72"/>
      <c r="E2515" s="72"/>
      <c r="F2515" s="72"/>
      <c r="H2515" s="22"/>
    </row>
    <row r="2516" spans="3:10" ht="16.8" x14ac:dyDescent="0.3">
      <c r="C2516" s="73" t="s">
        <v>4</v>
      </c>
      <c r="D2516" s="73"/>
      <c r="E2516" s="73"/>
      <c r="F2516" s="73"/>
      <c r="H2516" s="22"/>
    </row>
    <row r="2517" spans="3:10" ht="14.4" x14ac:dyDescent="0.3">
      <c r="C2517" s="1"/>
      <c r="D2517" s="9"/>
      <c r="E2517" s="9"/>
      <c r="F2517" s="9"/>
      <c r="H2517" s="22"/>
    </row>
    <row r="2518" spans="3:10" ht="15.6" x14ac:dyDescent="0.3">
      <c r="C2518" s="69" t="str">
        <f t="shared" ref="C2518:C2527" si="1027">+J2518</f>
        <v>Company Name:   MELISSA DATA</v>
      </c>
      <c r="D2518" s="69"/>
      <c r="E2518" s="69"/>
      <c r="F2518" s="69"/>
      <c r="H2518" s="22" t="s">
        <v>5</v>
      </c>
      <c r="I2518" s="22" t="s">
        <v>243</v>
      </c>
      <c r="J2518" s="22" t="str">
        <f t="shared" ref="J2518:J2527" si="1028">CONCATENATE(H2518,I2518)</f>
        <v>Company Name:   MELISSA DATA</v>
      </c>
    </row>
    <row r="2519" spans="3:10" ht="15.6" x14ac:dyDescent="0.3">
      <c r="C2519" s="69" t="str">
        <f t="shared" si="1027"/>
        <v>Product Name:   PRESORT OBJECT</v>
      </c>
      <c r="D2519" s="69"/>
      <c r="E2519" s="69"/>
      <c r="F2519" s="69"/>
      <c r="H2519" s="22" t="s">
        <v>7</v>
      </c>
      <c r="I2519" s="22" t="s">
        <v>244</v>
      </c>
      <c r="J2519" s="22" t="str">
        <f t="shared" si="1028"/>
        <v>Product Name:   PRESORT OBJECT</v>
      </c>
    </row>
    <row r="2520" spans="3:10" ht="15.6" x14ac:dyDescent="0.3">
      <c r="C2520" s="69" t="str">
        <f t="shared" si="1027"/>
        <v>Product Version:   9.20.00.S</v>
      </c>
      <c r="D2520" s="69"/>
      <c r="E2520" s="69"/>
      <c r="F2520" s="69"/>
      <c r="H2520" s="22" t="s">
        <v>9</v>
      </c>
      <c r="I2520" s="22" t="s">
        <v>336</v>
      </c>
      <c r="J2520" s="22" t="str">
        <f t="shared" si="1028"/>
        <v>Product Version:   9.20.00.S</v>
      </c>
    </row>
    <row r="2521" spans="3:10" ht="15" x14ac:dyDescent="0.3">
      <c r="C2521" s="70" t="str">
        <f t="shared" si="1027"/>
        <v>Sales Contact:   Sales</v>
      </c>
      <c r="D2521" s="70"/>
      <c r="E2521" s="70"/>
      <c r="F2521" s="70"/>
      <c r="H2521" s="22" t="s">
        <v>10</v>
      </c>
      <c r="I2521" s="22" t="s">
        <v>11</v>
      </c>
      <c r="J2521" s="22" t="str">
        <f t="shared" si="1028"/>
        <v>Sales Contact:   Sales</v>
      </c>
    </row>
    <row r="2522" spans="3:10" ht="15" x14ac:dyDescent="0.3">
      <c r="C2522" s="70" t="str">
        <f t="shared" si="1027"/>
        <v>Address:   22382 Avenida Empresa</v>
      </c>
      <c r="D2522" s="70"/>
      <c r="E2522" s="70"/>
      <c r="F2522" s="70"/>
      <c r="H2522" s="22" t="s">
        <v>12</v>
      </c>
      <c r="I2522" s="22" t="s">
        <v>245</v>
      </c>
      <c r="J2522" s="22" t="str">
        <f t="shared" si="1028"/>
        <v>Address:   22382 Avenida Empresa</v>
      </c>
    </row>
    <row r="2523" spans="3:10" ht="15" x14ac:dyDescent="0.3">
      <c r="C2523" s="70" t="str">
        <f t="shared" si="1027"/>
        <v>City State Zip:   Rancho Santa Margarita CA  92688-2112</v>
      </c>
      <c r="D2523" s="70"/>
      <c r="E2523" s="70"/>
      <c r="F2523" s="70"/>
      <c r="H2523" s="22" t="s">
        <v>14</v>
      </c>
      <c r="I2523" s="22" t="s">
        <v>357</v>
      </c>
      <c r="J2523" s="22" t="str">
        <f t="shared" si="1028"/>
        <v>City State Zip:   Rancho Santa Margarita CA  92688-2112</v>
      </c>
    </row>
    <row r="2524" spans="3:10" ht="15" x14ac:dyDescent="0.3">
      <c r="C2524" s="70" t="str">
        <f t="shared" si="1027"/>
        <v>Phone:   (800) 800-6245</v>
      </c>
      <c r="D2524" s="70"/>
      <c r="E2524" s="70"/>
      <c r="F2524" s="70"/>
      <c r="H2524" s="22" t="s">
        <v>15</v>
      </c>
      <c r="I2524" s="22" t="s">
        <v>246</v>
      </c>
      <c r="J2524" s="22" t="str">
        <f t="shared" si="1028"/>
        <v>Phone:   (800) 800-6245</v>
      </c>
    </row>
    <row r="2525" spans="3:10" ht="15" x14ac:dyDescent="0.3">
      <c r="C2525" s="70" t="str">
        <f t="shared" si="1027"/>
        <v>Fax:   (949) 589-5211</v>
      </c>
      <c r="D2525" s="70"/>
      <c r="E2525" s="70"/>
      <c r="F2525" s="70"/>
      <c r="H2525" s="22" t="s">
        <v>17</v>
      </c>
      <c r="I2525" s="22" t="s">
        <v>247</v>
      </c>
      <c r="J2525" s="22" t="str">
        <f t="shared" si="1028"/>
        <v>Fax:   (949) 589-5211</v>
      </c>
    </row>
    <row r="2526" spans="3:10" ht="15" x14ac:dyDescent="0.3">
      <c r="C2526" s="70" t="str">
        <f t="shared" si="1027"/>
        <v>Email:   rick@melissadata.com</v>
      </c>
      <c r="D2526" s="70"/>
      <c r="E2526" s="70"/>
      <c r="F2526" s="70"/>
      <c r="H2526" s="22" t="s">
        <v>19</v>
      </c>
      <c r="I2526" s="22" t="s">
        <v>248</v>
      </c>
      <c r="J2526" s="22" t="str">
        <f t="shared" si="1028"/>
        <v>Email:   rick@melissadata.com</v>
      </c>
    </row>
    <row r="2527" spans="3:10" ht="15" x14ac:dyDescent="0.3">
      <c r="C2527" s="70" t="str">
        <f t="shared" si="1027"/>
        <v>Web:   https://www.melissa.com/</v>
      </c>
      <c r="D2527" s="70"/>
      <c r="E2527" s="70"/>
      <c r="F2527" s="70"/>
      <c r="H2527" s="22" t="s">
        <v>21</v>
      </c>
      <c r="I2527" s="22" t="s">
        <v>249</v>
      </c>
      <c r="J2527" s="22" t="str">
        <f t="shared" si="1028"/>
        <v>Web:   https://www.melissa.com/</v>
      </c>
    </row>
    <row r="2528" spans="3:10" ht="14.4" x14ac:dyDescent="0.3">
      <c r="C2528" s="1"/>
      <c r="D2528" s="9"/>
      <c r="E2528" s="9"/>
      <c r="F2528" s="9"/>
      <c r="H2528" s="22"/>
    </row>
    <row r="2529" spans="3:8" ht="16.8" x14ac:dyDescent="0.3">
      <c r="C2529" s="68" t="s">
        <v>23</v>
      </c>
      <c r="D2529" s="68"/>
      <c r="E2529" s="68"/>
      <c r="F2529" s="68"/>
      <c r="H2529" s="22"/>
    </row>
    <row r="2530" spans="3:8" ht="15.6" x14ac:dyDescent="0.3">
      <c r="C2530" s="1"/>
      <c r="D2530" s="28" t="str">
        <f>H2530</f>
        <v>Standard Mail</v>
      </c>
      <c r="E2530" s="28" t="str">
        <f>H2547</f>
        <v>First-Class</v>
      </c>
      <c r="F2530" s="13" t="str">
        <f>H2560</f>
        <v>Periodical</v>
      </c>
      <c r="H2530" s="22" t="s">
        <v>24</v>
      </c>
    </row>
    <row r="2531" spans="3:8" ht="15" x14ac:dyDescent="0.3">
      <c r="C2531" s="1"/>
      <c r="D2531" s="7" t="str">
        <f>H2531</f>
        <v>✔Automation Flats</v>
      </c>
      <c r="E2531" s="7" t="str">
        <f>+H2548</f>
        <v>✔Automation Flat Trays on Pallets</v>
      </c>
      <c r="F2531" s="7" t="str">
        <f>H2561</f>
        <v>✔Automation Letters</v>
      </c>
      <c r="H2531" s="22" t="s">
        <v>25</v>
      </c>
    </row>
    <row r="2532" spans="3:8" ht="15" x14ac:dyDescent="0.3">
      <c r="C2532" s="1"/>
      <c r="D2532" s="7" t="str">
        <f t="shared" ref="D2532:D2546" si="1029">H2532</f>
        <v>✔Automation Letters</v>
      </c>
      <c r="E2532" s="7" t="str">
        <f t="shared" ref="E2532:E2542" si="1030">+H2549</f>
        <v>Automation Flats - Bundle Based Option</v>
      </c>
      <c r="F2532" s="7" t="str">
        <f t="shared" ref="F2532:F2543" si="1031">H2562</f>
        <v>✔Barcoded Machinable Flats</v>
      </c>
      <c r="H2532" s="22" t="s">
        <v>26</v>
      </c>
    </row>
    <row r="2533" spans="3:8" ht="15" x14ac:dyDescent="0.3">
      <c r="C2533" s="1"/>
      <c r="D2533" s="7" t="str">
        <f t="shared" si="1029"/>
        <v>✔Co-Sacked Flats</v>
      </c>
      <c r="E2533" s="7" t="str">
        <f t="shared" si="1030"/>
        <v>✔Automation Flats - Tray Based Option</v>
      </c>
      <c r="F2533" s="7" t="str">
        <f t="shared" si="1031"/>
        <v>✔Carrier Route Flats</v>
      </c>
      <c r="H2533" s="22" t="s">
        <v>341</v>
      </c>
    </row>
    <row r="2534" spans="3:8" ht="15" x14ac:dyDescent="0.3">
      <c r="C2534" s="1"/>
      <c r="D2534" s="7" t="str">
        <f t="shared" si="1029"/>
        <v>✔ECR Flats</v>
      </c>
      <c r="E2534" s="7" t="str">
        <f t="shared" si="1030"/>
        <v>✔Automation Letters</v>
      </c>
      <c r="F2534" s="7" t="str">
        <f t="shared" si="1031"/>
        <v>✔Carrier Route Letters</v>
      </c>
      <c r="H2534" s="22" t="s">
        <v>27</v>
      </c>
    </row>
    <row r="2535" spans="3:8" ht="15" x14ac:dyDescent="0.3">
      <c r="C2535" s="1"/>
      <c r="D2535" s="7" t="str">
        <f t="shared" si="1029"/>
        <v>✔ECR Letters &lt;= 3.0 Ounces</v>
      </c>
      <c r="E2535" s="7" t="str">
        <f t="shared" si="1030"/>
        <v>✔Automation Letters - Trays on Pallets</v>
      </c>
      <c r="F2535" s="7" t="str">
        <f t="shared" si="1031"/>
        <v>Machinable Flat Bundles on Pallets</v>
      </c>
      <c r="H2535" s="22" t="s">
        <v>28</v>
      </c>
    </row>
    <row r="2536" spans="3:8" ht="15" x14ac:dyDescent="0.3">
      <c r="C2536" s="1"/>
      <c r="D2536" s="7" t="str">
        <f t="shared" si="1029"/>
        <v>✔ECR Letters &gt; 3.0 Ounces</v>
      </c>
      <c r="E2536" s="7" t="str">
        <f t="shared" si="1030"/>
        <v>✔Co-Trayed Flats</v>
      </c>
      <c r="F2536" s="7" t="str">
        <f t="shared" si="1031"/>
        <v>✔Machinable Flats Co-Sacked Preparation</v>
      </c>
      <c r="H2536" s="22" t="s">
        <v>29</v>
      </c>
    </row>
    <row r="2537" spans="3:8" ht="15" x14ac:dyDescent="0.3">
      <c r="C2537" s="1"/>
      <c r="D2537" s="7" t="str">
        <f t="shared" si="1029"/>
        <v>Flat Bundles on Pallets</v>
      </c>
      <c r="E2537" s="7" t="str">
        <f t="shared" si="1030"/>
        <v>✔Machinable Letter Trays on Pallets</v>
      </c>
      <c r="F2537" s="7" t="str">
        <f t="shared" si="1031"/>
        <v>Merged Bundles on Pallets</v>
      </c>
      <c r="H2537" s="22" t="s">
        <v>136</v>
      </c>
    </row>
    <row r="2538" spans="3:8" ht="15" x14ac:dyDescent="0.3">
      <c r="C2538" s="1"/>
      <c r="D2538" s="7" t="str">
        <f t="shared" si="1029"/>
        <v>Irregular Parcels</v>
      </c>
      <c r="E2538" s="7" t="str">
        <f t="shared" si="1030"/>
        <v>✔Machinable Letters</v>
      </c>
      <c r="F2538" s="7" t="str">
        <f t="shared" si="1031"/>
        <v>Merged Flats in Sacks</v>
      </c>
      <c r="H2538" s="22" t="s">
        <v>169</v>
      </c>
    </row>
    <row r="2539" spans="3:8" ht="15" x14ac:dyDescent="0.3">
      <c r="C2539" s="1"/>
      <c r="D2539" s="7" t="str">
        <f t="shared" si="1029"/>
        <v>✔Machinable Letters</v>
      </c>
      <c r="E2539" s="7" t="str">
        <f t="shared" si="1030"/>
        <v>✔Non-Automation Flat Trays on Pallets</v>
      </c>
      <c r="F2539" s="7" t="str">
        <f t="shared" si="1031"/>
        <v>Merged Pallets-5% Threshold</v>
      </c>
      <c r="H2539" s="22" t="s">
        <v>32</v>
      </c>
    </row>
    <row r="2540" spans="3:8" ht="15" x14ac:dyDescent="0.3">
      <c r="C2540" s="1"/>
      <c r="D2540" s="7" t="str">
        <f t="shared" si="1029"/>
        <v>Machinable Parcels</v>
      </c>
      <c r="E2540" s="7" t="str">
        <f t="shared" si="1030"/>
        <v>✔Non-Automation Flats</v>
      </c>
      <c r="F2540" s="7" t="str">
        <f t="shared" si="1031"/>
        <v>Merged Pallets-5% Threshold &amp; City State</v>
      </c>
      <c r="H2540" s="22" t="s">
        <v>171</v>
      </c>
    </row>
    <row r="2541" spans="3:8" ht="15" x14ac:dyDescent="0.3">
      <c r="C2541" s="1"/>
      <c r="D2541" s="7" t="str">
        <f t="shared" si="1029"/>
        <v>Merged Flat Bundles in Sacks</v>
      </c>
      <c r="E2541" s="7" t="str">
        <f t="shared" si="1030"/>
        <v>✔Non-Machinable Letter Trays on Pallets</v>
      </c>
      <c r="F2541" s="7" t="str">
        <f t="shared" si="1031"/>
        <v>✔Non-Automation Letters</v>
      </c>
      <c r="H2541" s="22" t="s">
        <v>172</v>
      </c>
    </row>
    <row r="2542" spans="3:8" ht="15" x14ac:dyDescent="0.3">
      <c r="C2542" s="1"/>
      <c r="D2542" s="7" t="str">
        <f t="shared" si="1029"/>
        <v>Merged Flat Bundles on Pallets</v>
      </c>
      <c r="E2542" s="7" t="str">
        <f t="shared" si="1030"/>
        <v>✔Nonmachinable Letters</v>
      </c>
      <c r="F2542" s="7" t="str">
        <f t="shared" si="1031"/>
        <v>✔Non-Barcoded Machinable Flats</v>
      </c>
      <c r="H2542" s="22" t="s">
        <v>137</v>
      </c>
    </row>
    <row r="2543" spans="3:8" ht="15" x14ac:dyDescent="0.3">
      <c r="C2543" s="1"/>
      <c r="D2543" s="7" t="str">
        <f t="shared" si="1029"/>
        <v>Merged Pallets-5% Threshold</v>
      </c>
      <c r="E2543" s="7"/>
      <c r="F2543" s="7" t="str">
        <f t="shared" si="1031"/>
        <v>Non-Machinable Flat Bundles on Pallets</v>
      </c>
      <c r="H2543" s="22" t="s">
        <v>138</v>
      </c>
    </row>
    <row r="2544" spans="3:8" ht="15" x14ac:dyDescent="0.3">
      <c r="C2544" s="1"/>
      <c r="D2544" s="7" t="str">
        <f t="shared" si="1029"/>
        <v>Merged Pallets-5% Threshold &amp; City State</v>
      </c>
      <c r="E2544" s="7"/>
      <c r="F2544" s="7"/>
      <c r="H2544" s="22" t="s">
        <v>139</v>
      </c>
    </row>
    <row r="2545" spans="3:20" ht="15" x14ac:dyDescent="0.3">
      <c r="C2545" s="1"/>
      <c r="D2545" s="7" t="str">
        <f t="shared" si="1029"/>
        <v>✔Non-Automation Flats</v>
      </c>
      <c r="E2545" s="7"/>
      <c r="F2545" s="7"/>
      <c r="H2545" s="22" t="s">
        <v>38</v>
      </c>
    </row>
    <row r="2546" spans="3:20" ht="15" x14ac:dyDescent="0.3">
      <c r="C2546" s="1"/>
      <c r="D2546" s="7" t="str">
        <f t="shared" si="1029"/>
        <v>✔Nonmachinable Letters</v>
      </c>
      <c r="E2546" s="29"/>
      <c r="F2546" s="7"/>
      <c r="H2546" s="22" t="s">
        <v>39</v>
      </c>
    </row>
    <row r="2547" spans="3:20" ht="16.8" x14ac:dyDescent="0.3">
      <c r="C2547" s="68" t="s">
        <v>40</v>
      </c>
      <c r="D2547" s="68"/>
      <c r="E2547" s="68"/>
      <c r="F2547" s="68"/>
      <c r="H2547" s="23" t="s">
        <v>41</v>
      </c>
    </row>
    <row r="2548" spans="3:20" ht="15.6" x14ac:dyDescent="0.3">
      <c r="C2548" s="1"/>
      <c r="D2548" s="28" t="s">
        <v>42</v>
      </c>
      <c r="E2548" s="30"/>
      <c r="F2548" s="7"/>
      <c r="H2548" s="22" t="s">
        <v>43</v>
      </c>
      <c r="I2548" s="22" t="s">
        <v>42</v>
      </c>
    </row>
    <row r="2549" spans="3:20" ht="15" x14ac:dyDescent="0.3">
      <c r="C2549" s="1"/>
      <c r="D2549" s="7" t="str">
        <f>I2549</f>
        <v>✔Additional User Documentation (Any)</v>
      </c>
      <c r="E2549" s="7" t="str">
        <f t="shared" ref="E2549:F2551" si="1032">J2549</f>
        <v>✔Optional Endorsement Lines (OELs)</v>
      </c>
      <c r="F2549" s="7" t="str">
        <f t="shared" si="1032"/>
        <v>✔Job Setup/Parameter Report</v>
      </c>
      <c r="H2549" s="22" t="s">
        <v>204</v>
      </c>
      <c r="I2549" s="23" t="s">
        <v>45</v>
      </c>
      <c r="J2549" s="23" t="s">
        <v>47</v>
      </c>
      <c r="K2549" s="23" t="s">
        <v>48</v>
      </c>
      <c r="L2549" s="23" t="s">
        <v>49</v>
      </c>
      <c r="M2549" s="23" t="s">
        <v>50</v>
      </c>
      <c r="N2549" s="23" t="s">
        <v>51</v>
      </c>
      <c r="O2549" s="23" t="s">
        <v>52</v>
      </c>
      <c r="P2549" s="23" t="s">
        <v>53</v>
      </c>
      <c r="Q2549" s="23" t="s">
        <v>54</v>
      </c>
      <c r="R2549" s="23" t="s">
        <v>55</v>
      </c>
    </row>
    <row r="2550" spans="3:20" ht="15" x14ac:dyDescent="0.3">
      <c r="C2550" s="1"/>
      <c r="D2550" s="7" t="str">
        <f t="shared" ref="D2550:D2552" si="1033">I2550</f>
        <v>✔USPS Qualification Report</v>
      </c>
      <c r="E2550" s="7" t="str">
        <f t="shared" si="1032"/>
        <v>✔ZAP Approval</v>
      </c>
      <c r="F2550" s="7" t="str">
        <f t="shared" si="1032"/>
        <v>✔Origin 3-digit Trays/Sacks</v>
      </c>
      <c r="H2550" s="22" t="s">
        <v>56</v>
      </c>
      <c r="I2550" s="22" t="str">
        <f>L2549</f>
        <v>✔USPS Qualification Report</v>
      </c>
      <c r="J2550" s="22" t="str">
        <f t="shared" ref="J2550:K2550" si="1034">M2549</f>
        <v>✔ZAP Approval</v>
      </c>
      <c r="K2550" s="22" t="str">
        <f t="shared" si="1034"/>
        <v>✔Origin 3-digit Trays/Sacks</v>
      </c>
    </row>
    <row r="2551" spans="3:20" ht="15" x14ac:dyDescent="0.3">
      <c r="C2551" s="1"/>
      <c r="D2551" s="7" t="str">
        <f t="shared" si="1033"/>
        <v>✔Origin SCF Sacks</v>
      </c>
      <c r="E2551" s="7" t="str">
        <f t="shared" si="1032"/>
        <v>✔IM Barcoded Tray Labels</v>
      </c>
      <c r="F2551" s="7" t="str">
        <f t="shared" si="1032"/>
        <v>✔Origin AADC Trays</v>
      </c>
      <c r="H2551" s="22" t="s">
        <v>26</v>
      </c>
      <c r="I2551" s="22" t="str">
        <f>O2549</f>
        <v>✔Origin SCF Sacks</v>
      </c>
      <c r="J2551" s="22" t="str">
        <f t="shared" ref="J2551:K2551" si="1035">P2549</f>
        <v>✔IM Barcoded Tray Labels</v>
      </c>
      <c r="K2551" s="22" t="str">
        <f t="shared" si="1035"/>
        <v>✔Origin AADC Trays</v>
      </c>
    </row>
    <row r="2552" spans="3:20" ht="15" x14ac:dyDescent="0.3">
      <c r="C2552" s="1"/>
      <c r="D2552" s="7" t="str">
        <f t="shared" si="1033"/>
        <v>✔FSS Preparation</v>
      </c>
      <c r="E2552" s="7"/>
      <c r="F2552" s="7"/>
      <c r="H2552" s="22" t="s">
        <v>57</v>
      </c>
      <c r="I2552" s="22" t="str">
        <f>R2549</f>
        <v>✔FSS Preparation</v>
      </c>
      <c r="J2552" s="22">
        <f t="shared" ref="J2552:K2552" si="1036">S2549</f>
        <v>0</v>
      </c>
      <c r="K2552" s="22">
        <f t="shared" si="1036"/>
        <v>0</v>
      </c>
    </row>
    <row r="2553" spans="3:20" ht="14.4" x14ac:dyDescent="0.3">
      <c r="C2553" s="1"/>
      <c r="D2553" s="9"/>
      <c r="E2553" s="9"/>
      <c r="F2553" s="9"/>
      <c r="H2553" s="22" t="s">
        <v>344</v>
      </c>
    </row>
    <row r="2554" spans="3:20" ht="15.6" x14ac:dyDescent="0.3">
      <c r="C2554" s="1"/>
      <c r="D2554" s="13" t="s">
        <v>58</v>
      </c>
      <c r="E2554" s="7"/>
      <c r="F2554" s="7"/>
      <c r="H2554" s="22" t="s">
        <v>59</v>
      </c>
      <c r="I2554" s="22" t="s">
        <v>58</v>
      </c>
    </row>
    <row r="2555" spans="3:20" ht="15" x14ac:dyDescent="0.3">
      <c r="C2555" s="1"/>
      <c r="D2555" s="7" t="str">
        <f>+I2555</f>
        <v>✔CRD Trays</v>
      </c>
      <c r="E2555" s="7" t="str">
        <f t="shared" ref="E2555:F2558" si="1037">+J2555</f>
        <v>✔CR5 Trays</v>
      </c>
      <c r="F2555" s="7" t="str">
        <f t="shared" si="1037"/>
        <v>✔CRD Sacks</v>
      </c>
      <c r="H2555" s="22" t="s">
        <v>32</v>
      </c>
      <c r="I2555" s="23" t="s">
        <v>60</v>
      </c>
      <c r="J2555" s="23" t="s">
        <v>61</v>
      </c>
      <c r="K2555" s="23" t="s">
        <v>63</v>
      </c>
      <c r="L2555" s="23" t="s">
        <v>64</v>
      </c>
      <c r="M2555" s="23" t="s">
        <v>65</v>
      </c>
      <c r="N2555" s="23" t="s">
        <v>66</v>
      </c>
      <c r="O2555" s="23" t="s">
        <v>67</v>
      </c>
      <c r="P2555" s="23" t="s">
        <v>68</v>
      </c>
      <c r="Q2555" s="23" t="s">
        <v>69</v>
      </c>
      <c r="R2555" s="23" t="s">
        <v>70</v>
      </c>
      <c r="S2555" s="23" t="s">
        <v>71</v>
      </c>
      <c r="T2555" s="23" t="s">
        <v>73</v>
      </c>
    </row>
    <row r="2556" spans="3:20" ht="15" x14ac:dyDescent="0.3">
      <c r="C2556" s="1"/>
      <c r="D2556" s="7" t="str">
        <f t="shared" ref="D2556:D2558" si="1038">+I2556</f>
        <v>✔CR5S Sacks</v>
      </c>
      <c r="E2556" s="7" t="str">
        <f t="shared" si="1037"/>
        <v>✔CR5 Sacks</v>
      </c>
      <c r="F2556" s="7" t="str">
        <f t="shared" si="1037"/>
        <v>✔CR3 Sacks</v>
      </c>
      <c r="H2556" s="22" t="s">
        <v>74</v>
      </c>
      <c r="I2556" s="22" t="str">
        <f>L2555</f>
        <v>✔CR5S Sacks</v>
      </c>
      <c r="J2556" s="22" t="str">
        <f t="shared" ref="J2556:K2556" si="1039">M2555</f>
        <v>✔CR5 Sacks</v>
      </c>
      <c r="K2556" s="22" t="str">
        <f t="shared" si="1039"/>
        <v>✔CR3 Sacks</v>
      </c>
    </row>
    <row r="2557" spans="3:20" ht="15" x14ac:dyDescent="0.3">
      <c r="C2557" s="1"/>
      <c r="D2557" s="7" t="str">
        <f t="shared" si="1038"/>
        <v>✔High Density (HD) Price</v>
      </c>
      <c r="E2557" s="7" t="str">
        <f t="shared" si="1037"/>
        <v>✔Saturation Price (75%Total)</v>
      </c>
      <c r="F2557" s="7" t="str">
        <f t="shared" si="1037"/>
        <v>✔Saturation Price (90%Res)</v>
      </c>
      <c r="H2557" s="22" t="s">
        <v>38</v>
      </c>
      <c r="I2557" s="22" t="str">
        <f>O2555</f>
        <v>✔High Density (HD) Price</v>
      </c>
      <c r="J2557" s="22" t="str">
        <f t="shared" ref="J2557:K2557" si="1040">P2555</f>
        <v>✔Saturation Price (75%Total)</v>
      </c>
      <c r="K2557" s="22" t="str">
        <f t="shared" si="1040"/>
        <v>✔Saturation Price (90%Res)</v>
      </c>
    </row>
    <row r="2558" spans="3:20" ht="15" x14ac:dyDescent="0.3">
      <c r="C2558" s="1"/>
      <c r="D2558" s="7" t="str">
        <f t="shared" si="1038"/>
        <v>✔eLOT Sequencing</v>
      </c>
      <c r="E2558" s="7" t="str">
        <f t="shared" si="1037"/>
        <v>✔Walk Sequencing</v>
      </c>
      <c r="F2558" s="7" t="str">
        <f t="shared" si="1037"/>
        <v>✔High Density Plus (HDP) Price</v>
      </c>
      <c r="H2558" s="22" t="s">
        <v>75</v>
      </c>
      <c r="I2558" s="22" t="str">
        <f>R2555</f>
        <v>✔eLOT Sequencing</v>
      </c>
      <c r="J2558" s="22" t="str">
        <f t="shared" ref="J2558:K2558" si="1041">S2555</f>
        <v>✔Walk Sequencing</v>
      </c>
      <c r="K2558" s="22" t="str">
        <f t="shared" si="1041"/>
        <v>✔High Density Plus (HDP) Price</v>
      </c>
    </row>
    <row r="2559" spans="3:20" ht="15" x14ac:dyDescent="0.3">
      <c r="C2559" s="1"/>
      <c r="D2559" s="7"/>
      <c r="E2559" s="7"/>
      <c r="F2559" s="7"/>
      <c r="H2559" s="22" t="s">
        <v>39</v>
      </c>
      <c r="I2559" s="22">
        <f>U2555</f>
        <v>0</v>
      </c>
      <c r="J2559" s="22">
        <f t="shared" ref="J2559:K2559" si="1042">V2555</f>
        <v>0</v>
      </c>
      <c r="K2559" s="22">
        <f t="shared" si="1042"/>
        <v>0</v>
      </c>
    </row>
    <row r="2560" spans="3:20" ht="15" x14ac:dyDescent="0.3">
      <c r="C2560" s="1"/>
      <c r="D2560" s="7"/>
      <c r="E2560" s="7"/>
      <c r="F2560" s="7"/>
      <c r="H2560" s="22" t="s">
        <v>76</v>
      </c>
    </row>
    <row r="2561" spans="3:14" ht="15.6" x14ac:dyDescent="0.3">
      <c r="C2561" s="1"/>
      <c r="D2561" s="13" t="s">
        <v>77</v>
      </c>
      <c r="E2561" s="7"/>
      <c r="F2561" s="7"/>
      <c r="H2561" s="22" t="s">
        <v>26</v>
      </c>
      <c r="I2561" s="22" t="s">
        <v>77</v>
      </c>
    </row>
    <row r="2562" spans="3:14" ht="15" x14ac:dyDescent="0.3">
      <c r="C2562" s="1"/>
      <c r="D2562" s="7" t="str">
        <f>I2562</f>
        <v>✔Optional 5-Digit Pallets</v>
      </c>
      <c r="E2562" s="7" t="str">
        <f t="shared" ref="E2562:F2562" si="1043">J2562</f>
        <v>✔Optional 3-digit Pallets</v>
      </c>
      <c r="F2562" s="7" t="str">
        <f t="shared" si="1043"/>
        <v>✔Intelligent Mail Container Placard</v>
      </c>
      <c r="H2562" s="22" t="s">
        <v>78</v>
      </c>
      <c r="I2562" s="23" t="s">
        <v>79</v>
      </c>
      <c r="J2562" s="23" t="s">
        <v>80</v>
      </c>
      <c r="K2562" s="23" t="s">
        <v>85</v>
      </c>
    </row>
    <row r="2563" spans="3:14" ht="15" x14ac:dyDescent="0.3">
      <c r="C2563" s="1"/>
      <c r="D2563" s="7"/>
      <c r="E2563" s="7"/>
      <c r="F2563" s="7"/>
      <c r="H2563" s="22" t="s">
        <v>87</v>
      </c>
      <c r="I2563" s="22">
        <f>L2562</f>
        <v>0</v>
      </c>
      <c r="J2563" s="22">
        <f t="shared" ref="J2563:K2563" si="1044">M2562</f>
        <v>0</v>
      </c>
      <c r="K2563" s="22">
        <f t="shared" si="1044"/>
        <v>0</v>
      </c>
    </row>
    <row r="2564" spans="3:14" ht="15" x14ac:dyDescent="0.3">
      <c r="C2564" s="1"/>
      <c r="D2564" s="7"/>
      <c r="E2564" s="7"/>
      <c r="F2564" s="7"/>
      <c r="H2564" s="22" t="s">
        <v>88</v>
      </c>
      <c r="I2564" s="22">
        <f>O2562</f>
        <v>0</v>
      </c>
      <c r="J2564" s="22">
        <f t="shared" ref="J2564:K2564" si="1045">P2562</f>
        <v>0</v>
      </c>
      <c r="K2564" s="22">
        <f t="shared" si="1045"/>
        <v>0</v>
      </c>
    </row>
    <row r="2565" spans="3:14" ht="15" x14ac:dyDescent="0.3">
      <c r="C2565" s="1"/>
      <c r="D2565" s="7"/>
      <c r="E2565" s="7"/>
      <c r="F2565" s="7"/>
      <c r="H2565" s="22" t="s">
        <v>149</v>
      </c>
    </row>
    <row r="2566" spans="3:14" ht="15.6" x14ac:dyDescent="0.3">
      <c r="C2566" s="1"/>
      <c r="D2566" s="13" t="s">
        <v>90</v>
      </c>
      <c r="E2566" s="7"/>
      <c r="F2566" s="7"/>
      <c r="H2566" s="22" t="s">
        <v>342</v>
      </c>
      <c r="I2566" s="22" t="s">
        <v>90</v>
      </c>
    </row>
    <row r="2567" spans="3:14" ht="15" x14ac:dyDescent="0.3">
      <c r="C2567" s="1"/>
      <c r="D2567" s="7" t="str">
        <f>I2567</f>
        <v>✔Outside County Container Report</v>
      </c>
      <c r="E2567" s="7" t="str">
        <f t="shared" ref="E2567:F2568" si="1046">J2567</f>
        <v>✔PER - 6pc Letter Tray Minimum</v>
      </c>
      <c r="F2567" s="7" t="str">
        <f t="shared" si="1046"/>
        <v>✔PER - In County Prices</v>
      </c>
      <c r="H2567" s="22" t="s">
        <v>150</v>
      </c>
      <c r="I2567" s="23" t="s">
        <v>93</v>
      </c>
      <c r="J2567" s="23" t="s">
        <v>94</v>
      </c>
      <c r="K2567" s="23" t="s">
        <v>96</v>
      </c>
      <c r="L2567" s="23" t="s">
        <v>97</v>
      </c>
      <c r="M2567" s="23" t="s">
        <v>99</v>
      </c>
      <c r="N2567" s="23" t="s">
        <v>101</v>
      </c>
    </row>
    <row r="2568" spans="3:14" ht="15" x14ac:dyDescent="0.3">
      <c r="C2568" s="1"/>
      <c r="D2568" s="7" t="str">
        <f t="shared" ref="D2568" si="1047">I2568</f>
        <v>✔PER - Zone Summary Report</v>
      </c>
      <c r="E2568" s="7" t="str">
        <f t="shared" si="1046"/>
        <v>✔Outside County Bundle Report</v>
      </c>
      <c r="F2568" s="7" t="str">
        <f t="shared" si="1046"/>
        <v>✔24-pc Trays/Sacks</v>
      </c>
      <c r="H2568" s="22" t="s">
        <v>151</v>
      </c>
      <c r="I2568" s="22" t="str">
        <f>L2567</f>
        <v>✔PER - Zone Summary Report</v>
      </c>
      <c r="J2568" s="22" t="str">
        <f t="shared" ref="J2568:K2568" si="1048">M2567</f>
        <v>✔Outside County Bundle Report</v>
      </c>
      <c r="K2568" s="22" t="str">
        <f t="shared" si="1048"/>
        <v>✔24-pc Trays/Sacks</v>
      </c>
    </row>
    <row r="2569" spans="3:14" ht="15" x14ac:dyDescent="0.3">
      <c r="C2569" s="1"/>
      <c r="D2569" s="7"/>
      <c r="E2569" s="7"/>
      <c r="F2569" s="7"/>
      <c r="H2569" s="22" t="s">
        <v>138</v>
      </c>
      <c r="I2569" s="22">
        <f>O2567</f>
        <v>0</v>
      </c>
      <c r="J2569" s="22">
        <f t="shared" ref="J2569:K2569" si="1049">P2567</f>
        <v>0</v>
      </c>
      <c r="K2569" s="22">
        <f t="shared" si="1049"/>
        <v>0</v>
      </c>
    </row>
    <row r="2570" spans="3:14" ht="15" x14ac:dyDescent="0.3">
      <c r="C2570" s="1"/>
      <c r="D2570" s="7"/>
      <c r="E2570" s="7"/>
      <c r="F2570" s="7"/>
      <c r="H2570" s="22" t="s">
        <v>139</v>
      </c>
      <c r="I2570" s="22">
        <f>R2567</f>
        <v>0</v>
      </c>
      <c r="J2570" s="22">
        <f>S2567</f>
        <v>0</v>
      </c>
      <c r="K2570" s="22">
        <f>T2567</f>
        <v>0</v>
      </c>
    </row>
    <row r="2571" spans="3:14" ht="15" x14ac:dyDescent="0.3">
      <c r="C2571" s="1"/>
      <c r="D2571" s="7"/>
      <c r="E2571" s="7"/>
      <c r="F2571" s="7"/>
      <c r="H2571" s="22" t="s">
        <v>103</v>
      </c>
    </row>
    <row r="2572" spans="3:14" ht="15.6" x14ac:dyDescent="0.3">
      <c r="C2572" s="1"/>
      <c r="D2572" s="13" t="s">
        <v>104</v>
      </c>
      <c r="E2572" s="7"/>
      <c r="F2572" s="7"/>
      <c r="H2572" s="22" t="s">
        <v>105</v>
      </c>
      <c r="I2572" s="22" t="s">
        <v>104</v>
      </c>
    </row>
    <row r="2573" spans="3:14" ht="15" x14ac:dyDescent="0.3">
      <c r="C2573" s="1"/>
      <c r="D2573" s="7" t="str">
        <f>I2573</f>
        <v>✔5-digit Scheme Bundles (L007)</v>
      </c>
      <c r="E2573" s="7" t="str">
        <f t="shared" ref="E2573:F2573" si="1050">J2573</f>
        <v>✔3-digit Scheme Bundles (L008)</v>
      </c>
      <c r="F2573" s="7" t="str">
        <f t="shared" si="1050"/>
        <v>✔5-digit Scheme Sacks</v>
      </c>
      <c r="H2573" s="22" t="s">
        <v>154</v>
      </c>
      <c r="I2573" s="23" t="s">
        <v>107</v>
      </c>
      <c r="J2573" s="23" t="s">
        <v>108</v>
      </c>
      <c r="K2573" s="23" t="s">
        <v>109</v>
      </c>
    </row>
    <row r="2574" spans="3:14" ht="15" x14ac:dyDescent="0.3">
      <c r="C2574" s="1"/>
      <c r="D2574" s="7"/>
      <c r="E2574" s="7"/>
      <c r="F2574" s="7"/>
      <c r="H2574" s="22" t="s">
        <v>40</v>
      </c>
    </row>
    <row r="2575" spans="3:14" ht="15.6" x14ac:dyDescent="0.3">
      <c r="C2575" s="1"/>
      <c r="D2575" s="13" t="s">
        <v>110</v>
      </c>
      <c r="E2575" s="7"/>
      <c r="F2575" s="7"/>
      <c r="H2575" s="22"/>
      <c r="I2575" s="22" t="s">
        <v>110</v>
      </c>
    </row>
    <row r="2576" spans="3:14" ht="15" x14ac:dyDescent="0.3">
      <c r="C2576" s="1"/>
      <c r="D2576" s="7" t="str">
        <f>I2576</f>
        <v>✔5-digit\Scheme Trays</v>
      </c>
      <c r="E2576" s="7" t="str">
        <f t="shared" ref="E2576:F2576" si="1051">J2576</f>
        <v>✔3-digit\Scheme Trays</v>
      </c>
      <c r="F2576" s="7" t="str">
        <f t="shared" si="1051"/>
        <v>✔AADC Trays</v>
      </c>
      <c r="H2576" s="22" t="s">
        <v>111</v>
      </c>
      <c r="I2576" s="23" t="s">
        <v>114</v>
      </c>
      <c r="J2576" s="23" t="s">
        <v>115</v>
      </c>
      <c r="K2576" s="23" t="s">
        <v>116</v>
      </c>
    </row>
    <row r="2577" spans="3:14" ht="15" x14ac:dyDescent="0.3">
      <c r="C2577" s="1"/>
      <c r="D2577" s="7"/>
      <c r="E2577" s="7"/>
      <c r="F2577" s="7"/>
      <c r="H2577" s="22" t="s">
        <v>250</v>
      </c>
      <c r="I2577" s="22">
        <f>L2576</f>
        <v>0</v>
      </c>
      <c r="J2577" s="22">
        <f t="shared" ref="J2577:K2577" si="1052">M2576</f>
        <v>0</v>
      </c>
      <c r="K2577" s="22">
        <f t="shared" si="1052"/>
        <v>0</v>
      </c>
    </row>
    <row r="2578" spans="3:14" ht="15" x14ac:dyDescent="0.3">
      <c r="C2578" s="16"/>
      <c r="D2578" s="7"/>
      <c r="E2578" s="7"/>
      <c r="F2578" s="7"/>
      <c r="H2578" s="22" t="s">
        <v>160</v>
      </c>
    </row>
    <row r="2579" spans="3:14" ht="15.6" x14ac:dyDescent="0.3">
      <c r="C2579" s="1"/>
      <c r="D2579" s="13" t="s">
        <v>119</v>
      </c>
      <c r="E2579" s="7"/>
      <c r="F2579" s="7"/>
      <c r="H2579" s="22" t="s">
        <v>120</v>
      </c>
      <c r="I2579" s="22" t="s">
        <v>119</v>
      </c>
    </row>
    <row r="2580" spans="3:14" ht="15" x14ac:dyDescent="0.3">
      <c r="C2580" s="1"/>
      <c r="D2580" s="7" t="str">
        <f>I2580</f>
        <v>✔PS Form 3541</v>
      </c>
      <c r="E2580" s="7" t="str">
        <f t="shared" ref="E2580:F2581" si="1053">J2580</f>
        <v>✔PS Form 3600-FCM</v>
      </c>
      <c r="F2580" s="7" t="str">
        <f t="shared" si="1053"/>
        <v>✔PS Form 3602-C</v>
      </c>
      <c r="H2580" s="36">
        <v>43585</v>
      </c>
      <c r="I2580" s="23" t="s">
        <v>121</v>
      </c>
      <c r="J2580" s="23" t="s">
        <v>123</v>
      </c>
      <c r="K2580" s="23" t="s">
        <v>125</v>
      </c>
      <c r="L2580" s="23" t="s">
        <v>127</v>
      </c>
      <c r="M2580" s="23" t="s">
        <v>131</v>
      </c>
      <c r="N2580" s="23" t="s">
        <v>132</v>
      </c>
    </row>
    <row r="2581" spans="3:14" ht="15" x14ac:dyDescent="0.3">
      <c r="C2581" s="1"/>
      <c r="D2581" s="7" t="str">
        <f t="shared" ref="D2581" si="1054">I2581</f>
        <v>✔PS Form 3602-N</v>
      </c>
      <c r="E2581" s="7" t="str">
        <f t="shared" si="1053"/>
        <v>✔PS Form 8125</v>
      </c>
      <c r="F2581" s="7" t="str">
        <f t="shared" si="1053"/>
        <v>✔PS Form 3602-R</v>
      </c>
      <c r="H2581" s="22"/>
      <c r="I2581" s="22" t="str">
        <f>L2580</f>
        <v>✔PS Form 3602-N</v>
      </c>
      <c r="J2581" s="22" t="str">
        <f t="shared" ref="J2581:K2581" si="1055">M2580</f>
        <v>✔PS Form 8125</v>
      </c>
      <c r="K2581" s="22" t="str">
        <f t="shared" si="1055"/>
        <v>✔PS Form 3602-R</v>
      </c>
    </row>
    <row r="2582" spans="3:14" ht="15" x14ac:dyDescent="0.3">
      <c r="C2582" s="1"/>
      <c r="D2582" s="7"/>
      <c r="E2582" s="7"/>
      <c r="F2582" s="7"/>
      <c r="H2582" s="22"/>
      <c r="I2582" s="22">
        <f>O2580</f>
        <v>0</v>
      </c>
      <c r="J2582" s="22">
        <f t="shared" ref="J2582:K2582" si="1056">P2580</f>
        <v>0</v>
      </c>
      <c r="K2582" s="22">
        <f t="shared" si="1056"/>
        <v>0</v>
      </c>
    </row>
    <row r="2583" spans="3:14" ht="15" x14ac:dyDescent="0.3">
      <c r="C2583" s="1"/>
      <c r="D2583" s="7"/>
      <c r="E2583" s="7"/>
      <c r="F2583" s="7"/>
      <c r="H2583" s="22"/>
      <c r="I2583" s="22">
        <f>R2580</f>
        <v>0</v>
      </c>
      <c r="J2583" s="22">
        <f>S2580</f>
        <v>0</v>
      </c>
      <c r="K2583" s="22">
        <f>T2580</f>
        <v>0</v>
      </c>
    </row>
    <row r="2584" spans="3:14" ht="15" x14ac:dyDescent="0.3">
      <c r="C2584" s="32"/>
      <c r="D2584" s="27"/>
      <c r="E2584" s="27"/>
      <c r="F2584" s="27"/>
      <c r="H2584" s="22"/>
    </row>
    <row r="2585" spans="3:14" ht="15.6" x14ac:dyDescent="0.3">
      <c r="C2585" s="1"/>
      <c r="D2585" s="13" t="s">
        <v>111</v>
      </c>
      <c r="E2585" s="17" t="s">
        <v>133</v>
      </c>
      <c r="F2585" s="6" t="str">
        <f>H2578</f>
        <v>$1,001 - $5,000</v>
      </c>
      <c r="H2585" s="22"/>
    </row>
    <row r="2586" spans="3:14" ht="14.4" x14ac:dyDescent="0.3">
      <c r="C2586" s="1"/>
      <c r="D2586" s="71" t="str">
        <f>H2577</f>
        <v>PC: ** 32-BIT WINDOWS, 64-BIT WINDOWS  /  LINUX, LINUX REDHAT, LINUX SUSE</v>
      </c>
      <c r="E2586" s="71"/>
      <c r="F2586" s="71"/>
      <c r="H2586" s="22"/>
    </row>
    <row r="2587" spans="3:14" ht="14.4" x14ac:dyDescent="0.3">
      <c r="C2587" s="1"/>
      <c r="D2587" s="71"/>
      <c r="E2587" s="71"/>
      <c r="F2587" s="71"/>
      <c r="H2587" s="22"/>
    </row>
    <row r="2588" spans="3:14" ht="15.6" x14ac:dyDescent="0.3">
      <c r="C2588" s="1"/>
      <c r="D2588" s="7" t="s">
        <v>120</v>
      </c>
      <c r="E2588" s="17" t="s">
        <v>134</v>
      </c>
      <c r="F2588" s="18">
        <f>$I$2</f>
        <v>45678</v>
      </c>
      <c r="H2588" s="22"/>
    </row>
    <row r="2589" spans="3:14" ht="15" x14ac:dyDescent="0.3">
      <c r="C2589" s="1"/>
      <c r="D2589" s="7"/>
      <c r="E2589" s="19"/>
      <c r="F2589" s="20"/>
      <c r="G2589">
        <f>2002-1927+1</f>
        <v>76</v>
      </c>
      <c r="H2589" s="22"/>
    </row>
    <row r="2590" spans="3:14" ht="15" x14ac:dyDescent="0.3">
      <c r="C2590" s="1"/>
      <c r="D2590" s="7"/>
      <c r="E2590" s="19"/>
      <c r="F2590" s="20"/>
      <c r="G2590" s="48" t="s">
        <v>373</v>
      </c>
      <c r="H2590" s="22"/>
    </row>
    <row r="2591" spans="3:14" ht="16.8" x14ac:dyDescent="0.3">
      <c r="C2591" s="72" t="s">
        <v>3</v>
      </c>
      <c r="D2591" s="72"/>
      <c r="E2591" s="72"/>
      <c r="F2591" s="72"/>
      <c r="G2591" s="49">
        <v>43256</v>
      </c>
      <c r="H2591" s="22"/>
    </row>
    <row r="2592" spans="3:14" ht="16.8" x14ac:dyDescent="0.3">
      <c r="C2592" s="73" t="s">
        <v>4</v>
      </c>
      <c r="D2592" s="73"/>
      <c r="E2592" s="73"/>
      <c r="F2592" s="73"/>
      <c r="G2592" s="46"/>
      <c r="H2592" s="22"/>
    </row>
    <row r="2593" spans="3:10" ht="14.4" x14ac:dyDescent="0.3">
      <c r="C2593" s="1"/>
      <c r="D2593" s="9"/>
      <c r="E2593" s="9"/>
      <c r="F2593" s="9"/>
      <c r="G2593" s="46"/>
      <c r="H2593" s="22"/>
    </row>
    <row r="2594" spans="3:10" ht="15.6" x14ac:dyDescent="0.3">
      <c r="C2594" s="69" t="str">
        <f t="shared" ref="C2594:C2603" si="1057">+J2594</f>
        <v>Company Name:   MELISSA DATA</v>
      </c>
      <c r="D2594" s="69"/>
      <c r="E2594" s="69"/>
      <c r="F2594" s="69"/>
      <c r="G2594" s="46"/>
      <c r="H2594" s="22" t="s">
        <v>5</v>
      </c>
      <c r="I2594" s="22" t="s">
        <v>243</v>
      </c>
      <c r="J2594" s="22" t="str">
        <f t="shared" ref="J2594:J2603" si="1058">CONCATENATE(H2594,I2594)</f>
        <v>Company Name:   MELISSA DATA</v>
      </c>
    </row>
    <row r="2595" spans="3:10" ht="15.6" x14ac:dyDescent="0.3">
      <c r="C2595" s="69" t="str">
        <f t="shared" si="1057"/>
        <v>Product Name:   MAILERS+4 DESKTOP</v>
      </c>
      <c r="D2595" s="69"/>
      <c r="E2595" s="69"/>
      <c r="F2595" s="69"/>
      <c r="G2595" s="46"/>
      <c r="H2595" s="22" t="s">
        <v>7</v>
      </c>
      <c r="I2595" s="34" t="s">
        <v>374</v>
      </c>
      <c r="J2595" s="22" t="str">
        <f t="shared" si="1058"/>
        <v>Product Name:   MAILERS+4 DESKTOP</v>
      </c>
    </row>
    <row r="2596" spans="3:10" ht="15.6" x14ac:dyDescent="0.3">
      <c r="C2596" s="69" t="str">
        <f t="shared" si="1057"/>
        <v>Product Version:   9.20.00.S</v>
      </c>
      <c r="D2596" s="69"/>
      <c r="E2596" s="69"/>
      <c r="F2596" s="69"/>
      <c r="G2596" s="46"/>
      <c r="H2596" s="22" t="s">
        <v>9</v>
      </c>
      <c r="I2596" s="22" t="s">
        <v>336</v>
      </c>
      <c r="J2596" s="22" t="str">
        <f t="shared" si="1058"/>
        <v>Product Version:   9.20.00.S</v>
      </c>
    </row>
    <row r="2597" spans="3:10" ht="15" x14ac:dyDescent="0.3">
      <c r="C2597" s="70" t="str">
        <f t="shared" si="1057"/>
        <v>Sales Contact:   Sales</v>
      </c>
      <c r="D2597" s="70"/>
      <c r="E2597" s="70"/>
      <c r="F2597" s="70"/>
      <c r="G2597" s="46"/>
      <c r="H2597" s="22" t="s">
        <v>10</v>
      </c>
      <c r="I2597" s="22" t="s">
        <v>11</v>
      </c>
      <c r="J2597" s="22" t="str">
        <f t="shared" si="1058"/>
        <v>Sales Contact:   Sales</v>
      </c>
    </row>
    <row r="2598" spans="3:10" ht="15" x14ac:dyDescent="0.3">
      <c r="C2598" s="70" t="str">
        <f t="shared" si="1057"/>
        <v>Address:   22382 Avenida Empresa</v>
      </c>
      <c r="D2598" s="70"/>
      <c r="E2598" s="70"/>
      <c r="F2598" s="70"/>
      <c r="G2598" s="46"/>
      <c r="H2598" s="22" t="s">
        <v>12</v>
      </c>
      <c r="I2598" s="22" t="s">
        <v>245</v>
      </c>
      <c r="J2598" s="22" t="str">
        <f t="shared" si="1058"/>
        <v>Address:   22382 Avenida Empresa</v>
      </c>
    </row>
    <row r="2599" spans="3:10" ht="15" x14ac:dyDescent="0.3">
      <c r="C2599" s="70" t="str">
        <f t="shared" si="1057"/>
        <v>City State Zip:   Rancho Santa Margarita CA  92688-2112</v>
      </c>
      <c r="D2599" s="70"/>
      <c r="E2599" s="70"/>
      <c r="F2599" s="70"/>
      <c r="G2599" s="46"/>
      <c r="H2599" s="22" t="s">
        <v>14</v>
      </c>
      <c r="I2599" s="22" t="s">
        <v>357</v>
      </c>
      <c r="J2599" s="22" t="str">
        <f t="shared" si="1058"/>
        <v>City State Zip:   Rancho Santa Margarita CA  92688-2112</v>
      </c>
    </row>
    <row r="2600" spans="3:10" ht="15" x14ac:dyDescent="0.3">
      <c r="C2600" s="70" t="str">
        <f t="shared" si="1057"/>
        <v>Phone:   (800) 800-6245</v>
      </c>
      <c r="D2600" s="70"/>
      <c r="E2600" s="70"/>
      <c r="F2600" s="70"/>
      <c r="G2600" s="46"/>
      <c r="H2600" s="22" t="s">
        <v>15</v>
      </c>
      <c r="I2600" s="22" t="s">
        <v>246</v>
      </c>
      <c r="J2600" s="22" t="str">
        <f t="shared" si="1058"/>
        <v>Phone:   (800) 800-6245</v>
      </c>
    </row>
    <row r="2601" spans="3:10" ht="15" x14ac:dyDescent="0.3">
      <c r="C2601" s="70" t="str">
        <f t="shared" si="1057"/>
        <v>Fax:   (949) 589-5211</v>
      </c>
      <c r="D2601" s="70"/>
      <c r="E2601" s="70"/>
      <c r="F2601" s="70"/>
      <c r="G2601" s="46"/>
      <c r="H2601" s="22" t="s">
        <v>17</v>
      </c>
      <c r="I2601" s="22" t="s">
        <v>247</v>
      </c>
      <c r="J2601" s="22" t="str">
        <f t="shared" si="1058"/>
        <v>Fax:   (949) 589-5211</v>
      </c>
    </row>
    <row r="2602" spans="3:10" ht="15" x14ac:dyDescent="0.3">
      <c r="C2602" s="70" t="str">
        <f t="shared" si="1057"/>
        <v>Email:   rick@melissadata.com</v>
      </c>
      <c r="D2602" s="70"/>
      <c r="E2602" s="70"/>
      <c r="F2602" s="70"/>
      <c r="G2602" s="46"/>
      <c r="H2602" s="22" t="s">
        <v>19</v>
      </c>
      <c r="I2602" s="22" t="s">
        <v>248</v>
      </c>
      <c r="J2602" s="22" t="str">
        <f t="shared" si="1058"/>
        <v>Email:   rick@melissadata.com</v>
      </c>
    </row>
    <row r="2603" spans="3:10" ht="15" x14ac:dyDescent="0.3">
      <c r="C2603" s="70" t="str">
        <f t="shared" si="1057"/>
        <v>Web:   https://www.melissa.com/</v>
      </c>
      <c r="D2603" s="70"/>
      <c r="E2603" s="70"/>
      <c r="F2603" s="70"/>
      <c r="G2603" s="46"/>
      <c r="H2603" s="22" t="s">
        <v>21</v>
      </c>
      <c r="I2603" s="22" t="s">
        <v>249</v>
      </c>
      <c r="J2603" s="22" t="str">
        <f t="shared" si="1058"/>
        <v>Web:   https://www.melissa.com/</v>
      </c>
    </row>
    <row r="2604" spans="3:10" ht="14.4" x14ac:dyDescent="0.3">
      <c r="C2604" s="1"/>
      <c r="D2604" s="9"/>
      <c r="E2604" s="9"/>
      <c r="F2604" s="9"/>
      <c r="G2604" s="46"/>
      <c r="H2604" s="22"/>
    </row>
    <row r="2605" spans="3:10" ht="16.8" x14ac:dyDescent="0.3">
      <c r="C2605" s="68" t="s">
        <v>23</v>
      </c>
      <c r="D2605" s="68"/>
      <c r="E2605" s="68"/>
      <c r="F2605" s="68"/>
      <c r="G2605" s="46"/>
      <c r="H2605" s="22"/>
    </row>
    <row r="2606" spans="3:10" ht="15.6" x14ac:dyDescent="0.3">
      <c r="C2606" s="1"/>
      <c r="D2606" s="28" t="str">
        <f>H2606</f>
        <v>Standard Mail</v>
      </c>
      <c r="E2606" s="28" t="str">
        <f>H2623</f>
        <v>First-Class</v>
      </c>
      <c r="F2606" s="13" t="str">
        <f>H2636</f>
        <v>Periodical</v>
      </c>
      <c r="G2606" s="46"/>
      <c r="H2606" s="22" t="s">
        <v>24</v>
      </c>
    </row>
    <row r="2607" spans="3:10" ht="15" x14ac:dyDescent="0.3">
      <c r="C2607" s="1"/>
      <c r="D2607" s="7" t="str">
        <f>H2607</f>
        <v>✔Automation Flats</v>
      </c>
      <c r="E2607" s="7" t="str">
        <f>+H2624</f>
        <v>✔Automation Flat Trays on Pallets</v>
      </c>
      <c r="F2607" s="7" t="str">
        <f>H2637</f>
        <v>✔Automation Letters</v>
      </c>
      <c r="G2607" s="46"/>
      <c r="H2607" s="22" t="s">
        <v>25</v>
      </c>
    </row>
    <row r="2608" spans="3:10" ht="15" x14ac:dyDescent="0.3">
      <c r="C2608" s="1"/>
      <c r="D2608" s="7" t="str">
        <f t="shared" ref="D2608:D2622" si="1059">H2608</f>
        <v>✔Automation Letters</v>
      </c>
      <c r="E2608" s="7" t="str">
        <f t="shared" ref="E2608:E2618" si="1060">+H2625</f>
        <v>Automation Flats - Bundle Based Option</v>
      </c>
      <c r="F2608" s="7" t="str">
        <f t="shared" ref="F2608:F2619" si="1061">H2638</f>
        <v>✔Barcoded Machinable Flats</v>
      </c>
      <c r="G2608" s="46"/>
      <c r="H2608" s="22" t="s">
        <v>26</v>
      </c>
    </row>
    <row r="2609" spans="3:9" ht="15" x14ac:dyDescent="0.3">
      <c r="C2609" s="1"/>
      <c r="D2609" s="7" t="str">
        <f t="shared" si="1059"/>
        <v>✔Co-Sacked Flats</v>
      </c>
      <c r="E2609" s="7" t="str">
        <f t="shared" si="1060"/>
        <v>✔Automation Flats - Tray Based Option</v>
      </c>
      <c r="F2609" s="7" t="str">
        <f t="shared" si="1061"/>
        <v>✔Carrier Route Flats</v>
      </c>
      <c r="G2609" s="46"/>
      <c r="H2609" s="22" t="s">
        <v>341</v>
      </c>
    </row>
    <row r="2610" spans="3:9" ht="15" x14ac:dyDescent="0.3">
      <c r="C2610" s="1"/>
      <c r="D2610" s="7" t="str">
        <f t="shared" si="1059"/>
        <v>✔ECR Flats</v>
      </c>
      <c r="E2610" s="7" t="str">
        <f t="shared" si="1060"/>
        <v>✔Automation Letters</v>
      </c>
      <c r="F2610" s="7" t="str">
        <f t="shared" si="1061"/>
        <v>✔Carrier Route Letters</v>
      </c>
      <c r="G2610" s="46"/>
      <c r="H2610" s="22" t="s">
        <v>27</v>
      </c>
    </row>
    <row r="2611" spans="3:9" ht="15" x14ac:dyDescent="0.3">
      <c r="C2611" s="1"/>
      <c r="D2611" s="7" t="str">
        <f t="shared" si="1059"/>
        <v>✔ECR Letters &lt;= 3.0 Ounces</v>
      </c>
      <c r="E2611" s="7" t="str">
        <f t="shared" si="1060"/>
        <v>✔Automation Letters - Trays on Pallets</v>
      </c>
      <c r="F2611" s="7" t="str">
        <f t="shared" si="1061"/>
        <v>Machinable Flat Bundles on Pallets</v>
      </c>
      <c r="G2611" s="46"/>
      <c r="H2611" s="22" t="s">
        <v>28</v>
      </c>
    </row>
    <row r="2612" spans="3:9" ht="15" x14ac:dyDescent="0.3">
      <c r="C2612" s="1"/>
      <c r="D2612" s="7" t="str">
        <f t="shared" si="1059"/>
        <v>✔ECR Letters &gt; 3.0 Ounces</v>
      </c>
      <c r="E2612" s="7" t="str">
        <f t="shared" si="1060"/>
        <v>✔Co-Trayed Flats</v>
      </c>
      <c r="F2612" s="7" t="str">
        <f t="shared" si="1061"/>
        <v>✔Machinable Flats Co-Sacked Preparation</v>
      </c>
      <c r="G2612" s="46"/>
      <c r="H2612" s="22" t="s">
        <v>29</v>
      </c>
    </row>
    <row r="2613" spans="3:9" ht="15" x14ac:dyDescent="0.3">
      <c r="C2613" s="1"/>
      <c r="D2613" s="7" t="str">
        <f t="shared" si="1059"/>
        <v>Flat Bundles on Pallets</v>
      </c>
      <c r="E2613" s="7" t="str">
        <f t="shared" si="1060"/>
        <v>✔Machinable Letter Trays on Pallets</v>
      </c>
      <c r="F2613" s="7" t="str">
        <f t="shared" si="1061"/>
        <v>Merged Bundles on Pallets</v>
      </c>
      <c r="G2613" s="46"/>
      <c r="H2613" s="22" t="s">
        <v>136</v>
      </c>
    </row>
    <row r="2614" spans="3:9" ht="15" x14ac:dyDescent="0.3">
      <c r="C2614" s="1"/>
      <c r="D2614" s="7" t="str">
        <f t="shared" si="1059"/>
        <v>Irregular Parcels</v>
      </c>
      <c r="E2614" s="7" t="str">
        <f t="shared" si="1060"/>
        <v>✔Machinable Letters</v>
      </c>
      <c r="F2614" s="7" t="str">
        <f t="shared" si="1061"/>
        <v>Merged Flats in Sacks</v>
      </c>
      <c r="G2614" s="46"/>
      <c r="H2614" s="22" t="s">
        <v>169</v>
      </c>
    </row>
    <row r="2615" spans="3:9" ht="15" x14ac:dyDescent="0.3">
      <c r="C2615" s="1"/>
      <c r="D2615" s="7" t="str">
        <f t="shared" si="1059"/>
        <v>✔Machinable Letters</v>
      </c>
      <c r="E2615" s="7" t="str">
        <f t="shared" si="1060"/>
        <v>✔Non-Automation Flat Trays on Pallets</v>
      </c>
      <c r="F2615" s="7" t="str">
        <f t="shared" si="1061"/>
        <v>Merged Pallets-5% Threshold</v>
      </c>
      <c r="G2615" s="46"/>
      <c r="H2615" s="22" t="s">
        <v>32</v>
      </c>
    </row>
    <row r="2616" spans="3:9" ht="15" x14ac:dyDescent="0.3">
      <c r="C2616" s="1"/>
      <c r="D2616" s="7" t="str">
        <f t="shared" si="1059"/>
        <v>Machinable Parcels</v>
      </c>
      <c r="E2616" s="7" t="str">
        <f t="shared" si="1060"/>
        <v>✔Non-Automation Flats</v>
      </c>
      <c r="F2616" s="7" t="str">
        <f t="shared" si="1061"/>
        <v>Merged Pallets-5% Threshold &amp; City State</v>
      </c>
      <c r="G2616" s="46"/>
      <c r="H2616" s="22" t="s">
        <v>171</v>
      </c>
    </row>
    <row r="2617" spans="3:9" ht="15" x14ac:dyDescent="0.3">
      <c r="C2617" s="1"/>
      <c r="D2617" s="7" t="str">
        <f t="shared" si="1059"/>
        <v>Merged Flat Bundles in Sacks</v>
      </c>
      <c r="E2617" s="7" t="str">
        <f t="shared" si="1060"/>
        <v>✔Non-Machinable Letter Trays on Pallets</v>
      </c>
      <c r="F2617" s="7" t="str">
        <f t="shared" si="1061"/>
        <v>✔Non-Automation Letters</v>
      </c>
      <c r="G2617" s="46"/>
      <c r="H2617" s="22" t="s">
        <v>172</v>
      </c>
    </row>
    <row r="2618" spans="3:9" ht="15" x14ac:dyDescent="0.3">
      <c r="C2618" s="1"/>
      <c r="D2618" s="7" t="str">
        <f t="shared" si="1059"/>
        <v>Merged Flat Bundles on Pallets</v>
      </c>
      <c r="E2618" s="7" t="str">
        <f t="shared" si="1060"/>
        <v>✔Nonmachinable Letters</v>
      </c>
      <c r="F2618" s="7" t="str">
        <f t="shared" si="1061"/>
        <v>✔Non-Barcoded Machinable Flats</v>
      </c>
      <c r="G2618" s="46"/>
      <c r="H2618" s="22" t="s">
        <v>137</v>
      </c>
    </row>
    <row r="2619" spans="3:9" ht="15" x14ac:dyDescent="0.3">
      <c r="C2619" s="1"/>
      <c r="D2619" s="7" t="str">
        <f t="shared" si="1059"/>
        <v>Merged Pallets-5% Threshold</v>
      </c>
      <c r="E2619" s="7"/>
      <c r="F2619" s="7" t="str">
        <f t="shared" si="1061"/>
        <v>Non-Machinable Flat Bundles on Pallets</v>
      </c>
      <c r="G2619" s="46"/>
      <c r="H2619" s="22" t="s">
        <v>138</v>
      </c>
    </row>
    <row r="2620" spans="3:9" ht="15" x14ac:dyDescent="0.3">
      <c r="C2620" s="1"/>
      <c r="D2620" s="7" t="str">
        <f t="shared" si="1059"/>
        <v>Merged Pallets-5% Threshold &amp; City State</v>
      </c>
      <c r="E2620" s="7"/>
      <c r="F2620" s="7"/>
      <c r="G2620" s="46"/>
      <c r="H2620" s="22" t="s">
        <v>139</v>
      </c>
    </row>
    <row r="2621" spans="3:9" ht="15" x14ac:dyDescent="0.3">
      <c r="C2621" s="1"/>
      <c r="D2621" s="7" t="str">
        <f t="shared" si="1059"/>
        <v>✔Non-Automation Flats</v>
      </c>
      <c r="E2621" s="7"/>
      <c r="F2621" s="7"/>
      <c r="G2621" s="46"/>
      <c r="H2621" s="22" t="s">
        <v>38</v>
      </c>
    </row>
    <row r="2622" spans="3:9" ht="15" x14ac:dyDescent="0.3">
      <c r="C2622" s="1"/>
      <c r="D2622" s="7" t="str">
        <f t="shared" si="1059"/>
        <v>✔Nonmachinable Letters</v>
      </c>
      <c r="E2622" s="29"/>
      <c r="F2622" s="7"/>
      <c r="G2622" s="46"/>
      <c r="H2622" s="22" t="s">
        <v>39</v>
      </c>
    </row>
    <row r="2623" spans="3:9" ht="16.8" x14ac:dyDescent="0.3">
      <c r="C2623" s="68" t="s">
        <v>40</v>
      </c>
      <c r="D2623" s="68"/>
      <c r="E2623" s="68"/>
      <c r="F2623" s="68"/>
      <c r="G2623" s="46"/>
      <c r="H2623" s="23" t="s">
        <v>41</v>
      </c>
    </row>
    <row r="2624" spans="3:9" ht="15.6" x14ac:dyDescent="0.3">
      <c r="C2624" s="1"/>
      <c r="D2624" s="28" t="s">
        <v>42</v>
      </c>
      <c r="E2624" s="30"/>
      <c r="F2624" s="7"/>
      <c r="G2624" s="46"/>
      <c r="H2624" s="22" t="s">
        <v>43</v>
      </c>
      <c r="I2624" s="22" t="s">
        <v>42</v>
      </c>
    </row>
    <row r="2625" spans="3:20" ht="15" x14ac:dyDescent="0.3">
      <c r="C2625" s="1"/>
      <c r="D2625" s="7" t="str">
        <f>I2625</f>
        <v>✔Additional User Documentation (Any)</v>
      </c>
      <c r="E2625" s="7" t="str">
        <f t="shared" ref="E2625:E2627" si="1062">J2625</f>
        <v>✔Optional Endorsement Lines (OELs)</v>
      </c>
      <c r="F2625" s="7" t="str">
        <f t="shared" ref="F2625:F2627" si="1063">K2625</f>
        <v>✔Job Setup/Parameter Report</v>
      </c>
      <c r="G2625" s="46"/>
      <c r="H2625" s="22" t="s">
        <v>204</v>
      </c>
      <c r="I2625" s="23" t="s">
        <v>45</v>
      </c>
      <c r="J2625" s="23" t="s">
        <v>47</v>
      </c>
      <c r="K2625" s="23" t="s">
        <v>48</v>
      </c>
      <c r="L2625" s="23" t="s">
        <v>49</v>
      </c>
      <c r="M2625" s="23" t="s">
        <v>50</v>
      </c>
      <c r="N2625" s="23" t="s">
        <v>51</v>
      </c>
      <c r="O2625" s="23" t="s">
        <v>52</v>
      </c>
      <c r="P2625" s="23" t="s">
        <v>53</v>
      </c>
      <c r="Q2625" s="23" t="s">
        <v>54</v>
      </c>
      <c r="R2625" s="23" t="s">
        <v>55</v>
      </c>
    </row>
    <row r="2626" spans="3:20" ht="15" x14ac:dyDescent="0.3">
      <c r="C2626" s="1"/>
      <c r="D2626" s="7" t="str">
        <f t="shared" ref="D2626:D2628" si="1064">I2626</f>
        <v>✔USPS Qualification Report</v>
      </c>
      <c r="E2626" s="7" t="str">
        <f t="shared" si="1062"/>
        <v>✔ZAP Approval</v>
      </c>
      <c r="F2626" s="7" t="str">
        <f t="shared" si="1063"/>
        <v>✔Origin 3-digit Trays/Sacks</v>
      </c>
      <c r="G2626" s="46"/>
      <c r="H2626" s="22" t="s">
        <v>56</v>
      </c>
      <c r="I2626" s="22" t="str">
        <f>L2625</f>
        <v>✔USPS Qualification Report</v>
      </c>
      <c r="J2626" s="22" t="str">
        <f t="shared" ref="J2626" si="1065">M2625</f>
        <v>✔ZAP Approval</v>
      </c>
      <c r="K2626" s="22" t="str">
        <f t="shared" ref="K2626" si="1066">N2625</f>
        <v>✔Origin 3-digit Trays/Sacks</v>
      </c>
    </row>
    <row r="2627" spans="3:20" ht="15" x14ac:dyDescent="0.3">
      <c r="C2627" s="1"/>
      <c r="D2627" s="7" t="str">
        <f t="shared" si="1064"/>
        <v>✔Origin SCF Sacks</v>
      </c>
      <c r="E2627" s="7" t="str">
        <f t="shared" si="1062"/>
        <v>✔IM Barcoded Tray Labels</v>
      </c>
      <c r="F2627" s="7" t="str">
        <f t="shared" si="1063"/>
        <v>✔Origin AADC Trays</v>
      </c>
      <c r="G2627" s="46"/>
      <c r="H2627" s="22" t="s">
        <v>26</v>
      </c>
      <c r="I2627" s="22" t="str">
        <f>O2625</f>
        <v>✔Origin SCF Sacks</v>
      </c>
      <c r="J2627" s="22" t="str">
        <f t="shared" ref="J2627" si="1067">P2625</f>
        <v>✔IM Barcoded Tray Labels</v>
      </c>
      <c r="K2627" s="22" t="str">
        <f t="shared" ref="K2627" si="1068">Q2625</f>
        <v>✔Origin AADC Trays</v>
      </c>
    </row>
    <row r="2628" spans="3:20" ht="15" x14ac:dyDescent="0.3">
      <c r="C2628" s="1"/>
      <c r="D2628" s="7" t="str">
        <f t="shared" si="1064"/>
        <v>✔FSS Preparation</v>
      </c>
      <c r="E2628" s="7"/>
      <c r="F2628" s="7"/>
      <c r="G2628" s="46"/>
      <c r="H2628" s="22" t="s">
        <v>57</v>
      </c>
      <c r="I2628" s="22" t="str">
        <f>R2625</f>
        <v>✔FSS Preparation</v>
      </c>
      <c r="J2628" s="22">
        <f t="shared" ref="J2628" si="1069">S2625</f>
        <v>0</v>
      </c>
      <c r="K2628" s="22">
        <f t="shared" ref="K2628" si="1070">T2625</f>
        <v>0</v>
      </c>
    </row>
    <row r="2629" spans="3:20" ht="14.4" x14ac:dyDescent="0.3">
      <c r="C2629" s="1"/>
      <c r="D2629" s="9"/>
      <c r="E2629" s="9"/>
      <c r="F2629" s="9"/>
      <c r="G2629" s="46"/>
      <c r="H2629" s="22" t="s">
        <v>344</v>
      </c>
    </row>
    <row r="2630" spans="3:20" ht="15.6" x14ac:dyDescent="0.3">
      <c r="C2630" s="1"/>
      <c r="D2630" s="13" t="s">
        <v>58</v>
      </c>
      <c r="E2630" s="7"/>
      <c r="F2630" s="7"/>
      <c r="G2630" s="46"/>
      <c r="H2630" s="22" t="s">
        <v>59</v>
      </c>
      <c r="I2630" s="22" t="s">
        <v>58</v>
      </c>
    </row>
    <row r="2631" spans="3:20" ht="15" x14ac:dyDescent="0.3">
      <c r="C2631" s="1"/>
      <c r="D2631" s="7" t="str">
        <f>+I2631</f>
        <v>✔CRD Trays</v>
      </c>
      <c r="E2631" s="7" t="str">
        <f t="shared" ref="E2631:E2634" si="1071">+J2631</f>
        <v>✔CR5 Trays</v>
      </c>
      <c r="F2631" s="7" t="str">
        <f t="shared" ref="F2631:F2634" si="1072">+K2631</f>
        <v>✔CRD Sacks</v>
      </c>
      <c r="G2631" s="46"/>
      <c r="H2631" s="22" t="s">
        <v>32</v>
      </c>
      <c r="I2631" s="23" t="s">
        <v>60</v>
      </c>
      <c r="J2631" s="23" t="s">
        <v>61</v>
      </c>
      <c r="K2631" s="23" t="s">
        <v>63</v>
      </c>
      <c r="L2631" s="23" t="s">
        <v>64</v>
      </c>
      <c r="M2631" s="23" t="s">
        <v>65</v>
      </c>
      <c r="N2631" s="23" t="s">
        <v>66</v>
      </c>
      <c r="O2631" s="23" t="s">
        <v>67</v>
      </c>
      <c r="P2631" s="23" t="s">
        <v>68</v>
      </c>
      <c r="Q2631" s="23" t="s">
        <v>69</v>
      </c>
      <c r="R2631" s="23" t="s">
        <v>70</v>
      </c>
      <c r="S2631" s="23" t="s">
        <v>71</v>
      </c>
      <c r="T2631" s="23" t="s">
        <v>73</v>
      </c>
    </row>
    <row r="2632" spans="3:20" ht="15" x14ac:dyDescent="0.3">
      <c r="C2632" s="1"/>
      <c r="D2632" s="7" t="str">
        <f t="shared" ref="D2632:D2634" si="1073">+I2632</f>
        <v>✔CR5S Sacks</v>
      </c>
      <c r="E2632" s="7" t="str">
        <f t="shared" si="1071"/>
        <v>✔CR5 Sacks</v>
      </c>
      <c r="F2632" s="7" t="str">
        <f t="shared" si="1072"/>
        <v>✔CR3 Sacks</v>
      </c>
      <c r="G2632" s="46"/>
      <c r="H2632" s="22" t="s">
        <v>74</v>
      </c>
      <c r="I2632" s="22" t="str">
        <f>L2631</f>
        <v>✔CR5S Sacks</v>
      </c>
      <c r="J2632" s="22" t="str">
        <f t="shared" ref="J2632" si="1074">M2631</f>
        <v>✔CR5 Sacks</v>
      </c>
      <c r="K2632" s="22" t="str">
        <f t="shared" ref="K2632" si="1075">N2631</f>
        <v>✔CR3 Sacks</v>
      </c>
    </row>
    <row r="2633" spans="3:20" ht="15" x14ac:dyDescent="0.3">
      <c r="C2633" s="1"/>
      <c r="D2633" s="7" t="str">
        <f t="shared" si="1073"/>
        <v>✔High Density (HD) Price</v>
      </c>
      <c r="E2633" s="7" t="str">
        <f t="shared" si="1071"/>
        <v>✔Saturation Price (75%Total)</v>
      </c>
      <c r="F2633" s="7" t="str">
        <f t="shared" si="1072"/>
        <v>✔Saturation Price (90%Res)</v>
      </c>
      <c r="G2633" s="46"/>
      <c r="H2633" s="22" t="s">
        <v>38</v>
      </c>
      <c r="I2633" s="22" t="str">
        <f>O2631</f>
        <v>✔High Density (HD) Price</v>
      </c>
      <c r="J2633" s="22" t="str">
        <f t="shared" ref="J2633" si="1076">P2631</f>
        <v>✔Saturation Price (75%Total)</v>
      </c>
      <c r="K2633" s="22" t="str">
        <f t="shared" ref="K2633" si="1077">Q2631</f>
        <v>✔Saturation Price (90%Res)</v>
      </c>
    </row>
    <row r="2634" spans="3:20" ht="15" x14ac:dyDescent="0.3">
      <c r="C2634" s="1"/>
      <c r="D2634" s="7" t="str">
        <f t="shared" si="1073"/>
        <v>✔eLOT Sequencing</v>
      </c>
      <c r="E2634" s="7" t="str">
        <f t="shared" si="1071"/>
        <v>✔Walk Sequencing</v>
      </c>
      <c r="F2634" s="7" t="str">
        <f t="shared" si="1072"/>
        <v>✔High Density Plus (HDP) Price</v>
      </c>
      <c r="G2634" s="46"/>
      <c r="H2634" s="22" t="s">
        <v>75</v>
      </c>
      <c r="I2634" s="22" t="str">
        <f>R2631</f>
        <v>✔eLOT Sequencing</v>
      </c>
      <c r="J2634" s="22" t="str">
        <f t="shared" ref="J2634" si="1078">S2631</f>
        <v>✔Walk Sequencing</v>
      </c>
      <c r="K2634" s="22" t="str">
        <f t="shared" ref="K2634" si="1079">T2631</f>
        <v>✔High Density Plus (HDP) Price</v>
      </c>
    </row>
    <row r="2635" spans="3:20" ht="15" x14ac:dyDescent="0.3">
      <c r="C2635" s="1"/>
      <c r="D2635" s="7"/>
      <c r="E2635" s="7"/>
      <c r="F2635" s="7"/>
      <c r="G2635" s="46"/>
      <c r="H2635" s="22" t="s">
        <v>39</v>
      </c>
      <c r="I2635" s="22">
        <f>U2631</f>
        <v>0</v>
      </c>
      <c r="J2635" s="22">
        <f t="shared" ref="J2635" si="1080">V2631</f>
        <v>0</v>
      </c>
      <c r="K2635" s="22">
        <f t="shared" ref="K2635" si="1081">W2631</f>
        <v>0</v>
      </c>
    </row>
    <row r="2636" spans="3:20" ht="15" x14ac:dyDescent="0.3">
      <c r="C2636" s="1"/>
      <c r="D2636" s="7"/>
      <c r="E2636" s="7"/>
      <c r="F2636" s="7"/>
      <c r="G2636" s="46"/>
      <c r="H2636" s="22" t="s">
        <v>76</v>
      </c>
    </row>
    <row r="2637" spans="3:20" ht="15.6" x14ac:dyDescent="0.3">
      <c r="C2637" s="1"/>
      <c r="D2637" s="13" t="s">
        <v>77</v>
      </c>
      <c r="E2637" s="7"/>
      <c r="F2637" s="7"/>
      <c r="G2637" s="46"/>
      <c r="H2637" s="22" t="s">
        <v>26</v>
      </c>
      <c r="I2637" s="22" t="s">
        <v>77</v>
      </c>
    </row>
    <row r="2638" spans="3:20" ht="15" x14ac:dyDescent="0.3">
      <c r="C2638" s="1"/>
      <c r="D2638" s="7" t="str">
        <f>I2638</f>
        <v>✔Optional 5-Digit Pallets</v>
      </c>
      <c r="E2638" s="7" t="str">
        <f t="shared" ref="E2638" si="1082">J2638</f>
        <v>✔Optional 3-digit Pallets</v>
      </c>
      <c r="F2638" s="7" t="str">
        <f t="shared" ref="F2638" si="1083">K2638</f>
        <v>✔Intelligent Mail Container Placard</v>
      </c>
      <c r="G2638" s="46"/>
      <c r="H2638" s="22" t="s">
        <v>78</v>
      </c>
      <c r="I2638" s="23" t="s">
        <v>79</v>
      </c>
      <c r="J2638" s="23" t="s">
        <v>80</v>
      </c>
      <c r="K2638" s="23" t="s">
        <v>85</v>
      </c>
    </row>
    <row r="2639" spans="3:20" ht="15" x14ac:dyDescent="0.3">
      <c r="C2639" s="1"/>
      <c r="D2639" s="7"/>
      <c r="E2639" s="7"/>
      <c r="F2639" s="7"/>
      <c r="G2639" s="46"/>
      <c r="H2639" s="22" t="s">
        <v>87</v>
      </c>
      <c r="I2639" s="22">
        <f>L2638</f>
        <v>0</v>
      </c>
      <c r="J2639" s="22">
        <f t="shared" ref="J2639" si="1084">M2638</f>
        <v>0</v>
      </c>
      <c r="K2639" s="22">
        <f t="shared" ref="K2639" si="1085">N2638</f>
        <v>0</v>
      </c>
    </row>
    <row r="2640" spans="3:20" ht="15" x14ac:dyDescent="0.3">
      <c r="C2640" s="1"/>
      <c r="D2640" s="7"/>
      <c r="E2640" s="7"/>
      <c r="F2640" s="7"/>
      <c r="G2640" s="46"/>
      <c r="H2640" s="22" t="s">
        <v>88</v>
      </c>
      <c r="I2640" s="22">
        <f>O2638</f>
        <v>0</v>
      </c>
      <c r="J2640" s="22">
        <f t="shared" ref="J2640" si="1086">P2638</f>
        <v>0</v>
      </c>
      <c r="K2640" s="22">
        <f t="shared" ref="K2640" si="1087">Q2638</f>
        <v>0</v>
      </c>
    </row>
    <row r="2641" spans="3:14" ht="15" x14ac:dyDescent="0.3">
      <c r="C2641" s="1"/>
      <c r="D2641" s="7"/>
      <c r="E2641" s="7"/>
      <c r="F2641" s="7"/>
      <c r="G2641" s="46"/>
      <c r="H2641" s="22" t="s">
        <v>149</v>
      </c>
    </row>
    <row r="2642" spans="3:14" ht="15.6" x14ac:dyDescent="0.3">
      <c r="C2642" s="1"/>
      <c r="D2642" s="13" t="s">
        <v>90</v>
      </c>
      <c r="E2642" s="7"/>
      <c r="F2642" s="7"/>
      <c r="G2642" s="46"/>
      <c r="H2642" s="22" t="s">
        <v>342</v>
      </c>
      <c r="I2642" s="22" t="s">
        <v>90</v>
      </c>
    </row>
    <row r="2643" spans="3:14" ht="15" x14ac:dyDescent="0.3">
      <c r="C2643" s="1"/>
      <c r="D2643" s="7" t="str">
        <f>I2643</f>
        <v>✔Outside County Container Report</v>
      </c>
      <c r="E2643" s="7" t="str">
        <f t="shared" ref="E2643:E2644" si="1088">J2643</f>
        <v>✔PER - 6pc Letter Tray Minimum</v>
      </c>
      <c r="F2643" s="7" t="str">
        <f t="shared" ref="F2643:F2644" si="1089">K2643</f>
        <v>✔PER - In County Prices</v>
      </c>
      <c r="G2643" s="46"/>
      <c r="H2643" s="22" t="s">
        <v>150</v>
      </c>
      <c r="I2643" s="23" t="s">
        <v>93</v>
      </c>
      <c r="J2643" s="23" t="s">
        <v>94</v>
      </c>
      <c r="K2643" s="23" t="s">
        <v>96</v>
      </c>
      <c r="L2643" s="23" t="s">
        <v>97</v>
      </c>
      <c r="M2643" s="23" t="s">
        <v>99</v>
      </c>
      <c r="N2643" s="23" t="s">
        <v>101</v>
      </c>
    </row>
    <row r="2644" spans="3:14" ht="15" x14ac:dyDescent="0.3">
      <c r="C2644" s="1"/>
      <c r="D2644" s="7" t="str">
        <f t="shared" ref="D2644" si="1090">I2644</f>
        <v>✔PER - Zone Summary Report</v>
      </c>
      <c r="E2644" s="7" t="str">
        <f t="shared" si="1088"/>
        <v>✔Outside County Bundle Report</v>
      </c>
      <c r="F2644" s="7" t="str">
        <f t="shared" si="1089"/>
        <v>✔24-pc Trays/Sacks</v>
      </c>
      <c r="G2644" s="46"/>
      <c r="H2644" s="22" t="s">
        <v>151</v>
      </c>
      <c r="I2644" s="22" t="str">
        <f>L2643</f>
        <v>✔PER - Zone Summary Report</v>
      </c>
      <c r="J2644" s="22" t="str">
        <f t="shared" ref="J2644" si="1091">M2643</f>
        <v>✔Outside County Bundle Report</v>
      </c>
      <c r="K2644" s="22" t="str">
        <f t="shared" ref="K2644" si="1092">N2643</f>
        <v>✔24-pc Trays/Sacks</v>
      </c>
    </row>
    <row r="2645" spans="3:14" ht="15" x14ac:dyDescent="0.3">
      <c r="C2645" s="1"/>
      <c r="D2645" s="7"/>
      <c r="E2645" s="7"/>
      <c r="F2645" s="7"/>
      <c r="G2645" s="46"/>
      <c r="H2645" s="22" t="s">
        <v>138</v>
      </c>
      <c r="I2645" s="22">
        <f>O2643</f>
        <v>0</v>
      </c>
      <c r="J2645" s="22">
        <f t="shared" ref="J2645" si="1093">P2643</f>
        <v>0</v>
      </c>
      <c r="K2645" s="22">
        <f t="shared" ref="K2645" si="1094">Q2643</f>
        <v>0</v>
      </c>
    </row>
    <row r="2646" spans="3:14" ht="15" x14ac:dyDescent="0.3">
      <c r="C2646" s="1"/>
      <c r="D2646" s="7"/>
      <c r="E2646" s="7"/>
      <c r="F2646" s="7"/>
      <c r="G2646" s="46"/>
      <c r="H2646" s="22" t="s">
        <v>139</v>
      </c>
      <c r="I2646" s="22">
        <f>R2643</f>
        <v>0</v>
      </c>
      <c r="J2646" s="22">
        <f>S2643</f>
        <v>0</v>
      </c>
      <c r="K2646" s="22">
        <f>T2643</f>
        <v>0</v>
      </c>
    </row>
    <row r="2647" spans="3:14" ht="15" x14ac:dyDescent="0.3">
      <c r="C2647" s="1"/>
      <c r="D2647" s="7"/>
      <c r="E2647" s="7"/>
      <c r="F2647" s="7"/>
      <c r="G2647" s="46"/>
      <c r="H2647" s="22" t="s">
        <v>103</v>
      </c>
    </row>
    <row r="2648" spans="3:14" ht="15.6" x14ac:dyDescent="0.3">
      <c r="C2648" s="1"/>
      <c r="D2648" s="13" t="s">
        <v>104</v>
      </c>
      <c r="E2648" s="7"/>
      <c r="F2648" s="7"/>
      <c r="G2648" s="46"/>
      <c r="H2648" s="22" t="s">
        <v>105</v>
      </c>
      <c r="I2648" s="22" t="s">
        <v>104</v>
      </c>
    </row>
    <row r="2649" spans="3:14" ht="15" x14ac:dyDescent="0.3">
      <c r="C2649" s="1"/>
      <c r="D2649" s="7" t="str">
        <f>I2649</f>
        <v>✔5-digit Scheme Bundles (L007)</v>
      </c>
      <c r="E2649" s="7" t="str">
        <f t="shared" ref="E2649" si="1095">J2649</f>
        <v>✔3-digit Scheme Bundles (L008)</v>
      </c>
      <c r="F2649" s="7" t="str">
        <f t="shared" ref="F2649" si="1096">K2649</f>
        <v>✔5-digit Scheme Sacks</v>
      </c>
      <c r="G2649" s="46"/>
      <c r="H2649" s="22" t="s">
        <v>154</v>
      </c>
      <c r="I2649" s="23" t="s">
        <v>107</v>
      </c>
      <c r="J2649" s="23" t="s">
        <v>108</v>
      </c>
      <c r="K2649" s="23" t="s">
        <v>109</v>
      </c>
    </row>
    <row r="2650" spans="3:14" ht="15" x14ac:dyDescent="0.3">
      <c r="C2650" s="1"/>
      <c r="D2650" s="7"/>
      <c r="E2650" s="7"/>
      <c r="F2650" s="7"/>
      <c r="G2650" s="46"/>
      <c r="H2650" s="22" t="s">
        <v>40</v>
      </c>
    </row>
    <row r="2651" spans="3:14" ht="15.6" x14ac:dyDescent="0.3">
      <c r="C2651" s="1"/>
      <c r="D2651" s="13" t="s">
        <v>110</v>
      </c>
      <c r="E2651" s="7"/>
      <c r="F2651" s="7"/>
      <c r="G2651" s="46"/>
      <c r="H2651" s="22"/>
      <c r="I2651" s="22" t="s">
        <v>110</v>
      </c>
    </row>
    <row r="2652" spans="3:14" ht="15" x14ac:dyDescent="0.3">
      <c r="C2652" s="1"/>
      <c r="D2652" s="7" t="str">
        <f>I2652</f>
        <v>✔5-digit\Scheme Trays</v>
      </c>
      <c r="E2652" s="7" t="str">
        <f t="shared" ref="E2652" si="1097">J2652</f>
        <v>✔3-digit\Scheme Trays</v>
      </c>
      <c r="F2652" s="7" t="str">
        <f t="shared" ref="F2652" si="1098">K2652</f>
        <v>✔AADC Trays</v>
      </c>
      <c r="G2652" s="46"/>
      <c r="H2652" s="22" t="s">
        <v>111</v>
      </c>
      <c r="I2652" s="23" t="s">
        <v>114</v>
      </c>
      <c r="J2652" s="23" t="s">
        <v>115</v>
      </c>
      <c r="K2652" s="23" t="s">
        <v>116</v>
      </c>
    </row>
    <row r="2653" spans="3:14" ht="15" x14ac:dyDescent="0.3">
      <c r="C2653" s="1"/>
      <c r="D2653" s="7"/>
      <c r="E2653" s="7"/>
      <c r="F2653" s="7"/>
      <c r="G2653" s="46"/>
      <c r="H2653" s="22" t="s">
        <v>260</v>
      </c>
      <c r="I2653" s="22">
        <f>L2652</f>
        <v>0</v>
      </c>
      <c r="J2653" s="22">
        <f t="shared" ref="J2653" si="1099">M2652</f>
        <v>0</v>
      </c>
      <c r="K2653" s="22">
        <f t="shared" ref="K2653" si="1100">N2652</f>
        <v>0</v>
      </c>
    </row>
    <row r="2654" spans="3:14" ht="15" x14ac:dyDescent="0.3">
      <c r="C2654" s="16"/>
      <c r="D2654" s="7"/>
      <c r="E2654" s="7"/>
      <c r="F2654" s="7"/>
      <c r="G2654" s="46"/>
      <c r="H2654" s="22" t="s">
        <v>160</v>
      </c>
    </row>
    <row r="2655" spans="3:14" ht="15.6" x14ac:dyDescent="0.3">
      <c r="C2655" s="1"/>
      <c r="D2655" s="13" t="s">
        <v>119</v>
      </c>
      <c r="E2655" s="7"/>
      <c r="F2655" s="7"/>
      <c r="G2655" s="46"/>
      <c r="H2655" s="22" t="s">
        <v>120</v>
      </c>
      <c r="I2655" s="22" t="s">
        <v>119</v>
      </c>
    </row>
    <row r="2656" spans="3:14" ht="15" x14ac:dyDescent="0.3">
      <c r="C2656" s="1"/>
      <c r="D2656" s="7" t="str">
        <f>I2656</f>
        <v>✔PS Form 3541</v>
      </c>
      <c r="E2656" s="7" t="str">
        <f t="shared" ref="E2656" si="1101">J2656</f>
        <v>✔PS Form 3600-FCM</v>
      </c>
      <c r="F2656" s="7" t="str">
        <f>K2656</f>
        <v>✔PS Form 3602-C</v>
      </c>
      <c r="G2656" s="46"/>
      <c r="H2656" s="36">
        <v>43585</v>
      </c>
      <c r="I2656" s="23" t="s">
        <v>121</v>
      </c>
      <c r="J2656" s="23" t="s">
        <v>123</v>
      </c>
      <c r="K2656" s="23" t="s">
        <v>125</v>
      </c>
      <c r="L2656" s="23" t="s">
        <v>127</v>
      </c>
      <c r="M2656" s="23" t="s">
        <v>131</v>
      </c>
      <c r="N2656" s="23" t="s">
        <v>132</v>
      </c>
    </row>
    <row r="2657" spans="3:11" ht="15" x14ac:dyDescent="0.3">
      <c r="C2657" s="1"/>
      <c r="D2657" s="7" t="str">
        <f t="shared" ref="D2657" si="1102">I2657</f>
        <v>✔PS Form 3602-N</v>
      </c>
      <c r="E2657" s="7" t="str">
        <f>J2657</f>
        <v>✔PS Form 8125</v>
      </c>
      <c r="F2657" s="7" t="str">
        <f t="shared" ref="F2657" si="1103">K2657</f>
        <v>✔PS Form 3602-R</v>
      </c>
      <c r="G2657" s="46"/>
      <c r="H2657" s="22"/>
      <c r="I2657" s="22" t="str">
        <f>L2656</f>
        <v>✔PS Form 3602-N</v>
      </c>
      <c r="J2657" s="22" t="str">
        <f t="shared" ref="J2657" si="1104">M2656</f>
        <v>✔PS Form 8125</v>
      </c>
      <c r="K2657" s="22" t="str">
        <f t="shared" ref="K2657" si="1105">N2656</f>
        <v>✔PS Form 3602-R</v>
      </c>
    </row>
    <row r="2658" spans="3:11" ht="15" x14ac:dyDescent="0.3">
      <c r="C2658" s="1"/>
      <c r="D2658" s="7"/>
      <c r="E2658" s="7"/>
      <c r="F2658" s="7"/>
      <c r="G2658" s="46"/>
      <c r="H2658" s="22"/>
      <c r="I2658" s="22">
        <f>O2656</f>
        <v>0</v>
      </c>
      <c r="J2658" s="22">
        <f t="shared" ref="J2658" si="1106">P2656</f>
        <v>0</v>
      </c>
      <c r="K2658" s="22">
        <f t="shared" ref="K2658" si="1107">Q2656</f>
        <v>0</v>
      </c>
    </row>
    <row r="2659" spans="3:11" ht="15" x14ac:dyDescent="0.3">
      <c r="C2659" s="1"/>
      <c r="D2659" s="7"/>
      <c r="E2659" s="7"/>
      <c r="F2659" s="7"/>
      <c r="G2659" s="46"/>
      <c r="H2659" s="22"/>
      <c r="I2659" s="22">
        <f>R2656</f>
        <v>0</v>
      </c>
      <c r="J2659" s="22">
        <f>S2656</f>
        <v>0</v>
      </c>
      <c r="K2659" s="22">
        <f>T2656</f>
        <v>0</v>
      </c>
    </row>
    <row r="2660" spans="3:11" ht="15" x14ac:dyDescent="0.3">
      <c r="C2660" s="32"/>
      <c r="D2660" s="27"/>
      <c r="E2660" s="27"/>
      <c r="F2660" s="27"/>
      <c r="G2660" s="46"/>
      <c r="H2660" s="22"/>
    </row>
    <row r="2661" spans="3:11" ht="15.6" x14ac:dyDescent="0.3">
      <c r="C2661" s="1"/>
      <c r="D2661" s="13" t="s">
        <v>111</v>
      </c>
      <c r="E2661" s="17" t="s">
        <v>133</v>
      </c>
      <c r="F2661" s="6" t="str">
        <f>H2654</f>
        <v>$1,001 - $5,000</v>
      </c>
      <c r="G2661" s="46"/>
      <c r="H2661" s="22"/>
    </row>
    <row r="2662" spans="3:11" ht="14.4" x14ac:dyDescent="0.3">
      <c r="C2662" s="1"/>
      <c r="D2662" s="71" t="str">
        <f>H2653</f>
        <v>PC: ** 32-BIT WINDOWS, 64-BIT WINDOWS</v>
      </c>
      <c r="E2662" s="71"/>
      <c r="F2662" s="71"/>
      <c r="G2662" s="46"/>
      <c r="H2662" s="22"/>
    </row>
    <row r="2663" spans="3:11" ht="14.4" x14ac:dyDescent="0.3">
      <c r="C2663" s="1"/>
      <c r="D2663" s="71"/>
      <c r="E2663" s="71"/>
      <c r="F2663" s="71"/>
      <c r="G2663" s="46"/>
      <c r="H2663" s="22"/>
    </row>
    <row r="2664" spans="3:11" ht="15.6" x14ac:dyDescent="0.3">
      <c r="C2664" s="1"/>
      <c r="D2664" s="7" t="s">
        <v>120</v>
      </c>
      <c r="E2664" s="17" t="s">
        <v>134</v>
      </c>
      <c r="F2664" s="18">
        <f>$I$2</f>
        <v>45678</v>
      </c>
      <c r="G2664" s="46"/>
      <c r="H2664" s="22"/>
    </row>
    <row r="2665" spans="3:11" ht="15" x14ac:dyDescent="0.3">
      <c r="C2665" s="1"/>
      <c r="D2665" s="7"/>
      <c r="E2665" s="19"/>
      <c r="F2665" s="20"/>
      <c r="G2665" s="46">
        <f>2661-2586+1</f>
        <v>76</v>
      </c>
      <c r="H2665" s="22"/>
    </row>
    <row r="2666" spans="3:11" ht="15" x14ac:dyDescent="0.3">
      <c r="C2666" s="1"/>
      <c r="D2666" s="7"/>
      <c r="E2666" s="19"/>
      <c r="F2666" s="20"/>
      <c r="G2666" s="48" t="s">
        <v>373</v>
      </c>
      <c r="H2666" s="22"/>
    </row>
    <row r="2667" spans="3:11" ht="16.8" x14ac:dyDescent="0.3">
      <c r="C2667" s="72" t="s">
        <v>3</v>
      </c>
      <c r="D2667" s="72"/>
      <c r="E2667" s="72"/>
      <c r="F2667" s="72"/>
      <c r="G2667" s="49">
        <v>43256</v>
      </c>
      <c r="H2667" s="22"/>
    </row>
    <row r="2668" spans="3:11" ht="16.8" x14ac:dyDescent="0.3">
      <c r="C2668" s="73" t="s">
        <v>4</v>
      </c>
      <c r="D2668" s="73"/>
      <c r="E2668" s="73"/>
      <c r="F2668" s="73"/>
      <c r="G2668" s="46"/>
      <c r="H2668" s="22"/>
    </row>
    <row r="2669" spans="3:11" ht="14.4" x14ac:dyDescent="0.3">
      <c r="C2669" s="1"/>
      <c r="D2669" s="9"/>
      <c r="E2669" s="9"/>
      <c r="F2669" s="9"/>
      <c r="G2669" s="46"/>
      <c r="H2669" s="22"/>
    </row>
    <row r="2670" spans="3:11" ht="15.6" x14ac:dyDescent="0.3">
      <c r="C2670" s="69" t="str">
        <f t="shared" ref="C2670:C2679" si="1108">+J2670</f>
        <v>Company Name:   MELISSA DATA</v>
      </c>
      <c r="D2670" s="69"/>
      <c r="E2670" s="69"/>
      <c r="F2670" s="69"/>
      <c r="G2670" s="46"/>
      <c r="H2670" s="22" t="s">
        <v>5</v>
      </c>
      <c r="I2670" s="22" t="s">
        <v>243</v>
      </c>
      <c r="J2670" s="22" t="str">
        <f t="shared" ref="J2670:J2679" si="1109">CONCATENATE(H2670,I2670)</f>
        <v>Company Name:   MELISSA DATA</v>
      </c>
    </row>
    <row r="2671" spans="3:11" ht="15.6" x14ac:dyDescent="0.3">
      <c r="C2671" s="69" t="str">
        <f t="shared" si="1108"/>
        <v>Product Name:   MAILERS ONLINE</v>
      </c>
      <c r="D2671" s="69"/>
      <c r="E2671" s="69"/>
      <c r="F2671" s="69"/>
      <c r="G2671" s="46"/>
      <c r="H2671" s="22" t="s">
        <v>7</v>
      </c>
      <c r="I2671" s="34" t="s">
        <v>375</v>
      </c>
      <c r="J2671" s="22" t="str">
        <f t="shared" si="1109"/>
        <v>Product Name:   MAILERS ONLINE</v>
      </c>
    </row>
    <row r="2672" spans="3:11" ht="15.6" x14ac:dyDescent="0.3">
      <c r="C2672" s="69" t="str">
        <f t="shared" si="1108"/>
        <v>Product Version:   9.20.00.S</v>
      </c>
      <c r="D2672" s="69"/>
      <c r="E2672" s="69"/>
      <c r="F2672" s="69"/>
      <c r="G2672" s="46"/>
      <c r="H2672" s="22" t="s">
        <v>9</v>
      </c>
      <c r="I2672" s="22" t="s">
        <v>336</v>
      </c>
      <c r="J2672" s="22" t="str">
        <f t="shared" si="1109"/>
        <v>Product Version:   9.20.00.S</v>
      </c>
    </row>
    <row r="2673" spans="3:10" ht="15" x14ac:dyDescent="0.3">
      <c r="C2673" s="70" t="str">
        <f t="shared" si="1108"/>
        <v>Sales Contact:   Sales</v>
      </c>
      <c r="D2673" s="70"/>
      <c r="E2673" s="70"/>
      <c r="F2673" s="70"/>
      <c r="G2673" s="46"/>
      <c r="H2673" s="22" t="s">
        <v>10</v>
      </c>
      <c r="I2673" s="22" t="s">
        <v>11</v>
      </c>
      <c r="J2673" s="22" t="str">
        <f t="shared" si="1109"/>
        <v>Sales Contact:   Sales</v>
      </c>
    </row>
    <row r="2674" spans="3:10" ht="15" x14ac:dyDescent="0.3">
      <c r="C2674" s="70" t="str">
        <f t="shared" si="1108"/>
        <v>Address:   22382 Avenida Empresa</v>
      </c>
      <c r="D2674" s="70"/>
      <c r="E2674" s="70"/>
      <c r="F2674" s="70"/>
      <c r="G2674" s="46"/>
      <c r="H2674" s="22" t="s">
        <v>12</v>
      </c>
      <c r="I2674" s="22" t="s">
        <v>245</v>
      </c>
      <c r="J2674" s="22" t="str">
        <f t="shared" si="1109"/>
        <v>Address:   22382 Avenida Empresa</v>
      </c>
    </row>
    <row r="2675" spans="3:10" ht="15" x14ac:dyDescent="0.3">
      <c r="C2675" s="70" t="str">
        <f t="shared" si="1108"/>
        <v>City State Zip:   Rancho Santa Margarita CA  92688-2112</v>
      </c>
      <c r="D2675" s="70"/>
      <c r="E2675" s="70"/>
      <c r="F2675" s="70"/>
      <c r="G2675" s="46"/>
      <c r="H2675" s="22" t="s">
        <v>14</v>
      </c>
      <c r="I2675" s="22" t="s">
        <v>357</v>
      </c>
      <c r="J2675" s="22" t="str">
        <f t="shared" si="1109"/>
        <v>City State Zip:   Rancho Santa Margarita CA  92688-2112</v>
      </c>
    </row>
    <row r="2676" spans="3:10" ht="15" x14ac:dyDescent="0.3">
      <c r="C2676" s="70" t="str">
        <f t="shared" si="1108"/>
        <v>Phone:   (800) 800-6245</v>
      </c>
      <c r="D2676" s="70"/>
      <c r="E2676" s="70"/>
      <c r="F2676" s="70"/>
      <c r="G2676" s="46"/>
      <c r="H2676" s="22" t="s">
        <v>15</v>
      </c>
      <c r="I2676" s="22" t="s">
        <v>246</v>
      </c>
      <c r="J2676" s="22" t="str">
        <f t="shared" si="1109"/>
        <v>Phone:   (800) 800-6245</v>
      </c>
    </row>
    <row r="2677" spans="3:10" ht="15" x14ac:dyDescent="0.3">
      <c r="C2677" s="70" t="str">
        <f t="shared" si="1108"/>
        <v>Fax:   (949) 589-5211</v>
      </c>
      <c r="D2677" s="70"/>
      <c r="E2677" s="70"/>
      <c r="F2677" s="70"/>
      <c r="G2677" s="46"/>
      <c r="H2677" s="22" t="s">
        <v>17</v>
      </c>
      <c r="I2677" s="22" t="s">
        <v>247</v>
      </c>
      <c r="J2677" s="22" t="str">
        <f t="shared" si="1109"/>
        <v>Fax:   (949) 589-5211</v>
      </c>
    </row>
    <row r="2678" spans="3:10" ht="15" x14ac:dyDescent="0.3">
      <c r="C2678" s="70" t="str">
        <f t="shared" si="1108"/>
        <v>Email:   rick@melissadata.com</v>
      </c>
      <c r="D2678" s="70"/>
      <c r="E2678" s="70"/>
      <c r="F2678" s="70"/>
      <c r="G2678" s="46"/>
      <c r="H2678" s="22" t="s">
        <v>19</v>
      </c>
      <c r="I2678" s="22" t="s">
        <v>248</v>
      </c>
      <c r="J2678" s="22" t="str">
        <f t="shared" si="1109"/>
        <v>Email:   rick@melissadata.com</v>
      </c>
    </row>
    <row r="2679" spans="3:10" ht="15" x14ac:dyDescent="0.3">
      <c r="C2679" s="70" t="str">
        <f t="shared" si="1108"/>
        <v>Web:   https://www.melissa.com/</v>
      </c>
      <c r="D2679" s="70"/>
      <c r="E2679" s="70"/>
      <c r="F2679" s="70"/>
      <c r="G2679" s="46"/>
      <c r="H2679" s="22" t="s">
        <v>21</v>
      </c>
      <c r="I2679" s="22" t="s">
        <v>249</v>
      </c>
      <c r="J2679" s="22" t="str">
        <f t="shared" si="1109"/>
        <v>Web:   https://www.melissa.com/</v>
      </c>
    </row>
    <row r="2680" spans="3:10" ht="14.4" x14ac:dyDescent="0.3">
      <c r="C2680" s="1"/>
      <c r="D2680" s="9"/>
      <c r="E2680" s="9"/>
      <c r="F2680" s="9"/>
      <c r="G2680" s="46"/>
      <c r="H2680" s="22"/>
    </row>
    <row r="2681" spans="3:10" ht="16.8" x14ac:dyDescent="0.3">
      <c r="C2681" s="68" t="s">
        <v>23</v>
      </c>
      <c r="D2681" s="68"/>
      <c r="E2681" s="68"/>
      <c r="F2681" s="68"/>
      <c r="G2681" s="46"/>
      <c r="H2681" s="22"/>
    </row>
    <row r="2682" spans="3:10" ht="15.6" x14ac:dyDescent="0.3">
      <c r="C2682" s="1"/>
      <c r="D2682" s="28" t="str">
        <f>H2682</f>
        <v>Standard Mail</v>
      </c>
      <c r="E2682" s="28" t="str">
        <f>H2699</f>
        <v>First-Class</v>
      </c>
      <c r="F2682" s="13" t="str">
        <f>H2712</f>
        <v>Periodical</v>
      </c>
      <c r="G2682" s="46"/>
      <c r="H2682" s="22" t="s">
        <v>24</v>
      </c>
    </row>
    <row r="2683" spans="3:10" ht="15" x14ac:dyDescent="0.3">
      <c r="C2683" s="1"/>
      <c r="D2683" s="7" t="str">
        <f>H2683</f>
        <v>✔Automation Flats</v>
      </c>
      <c r="E2683" s="7" t="str">
        <f>+H2700</f>
        <v>✔Automation Flat Trays on Pallets</v>
      </c>
      <c r="F2683" s="7" t="str">
        <f>H2713</f>
        <v>Automation Letters</v>
      </c>
      <c r="G2683" s="46"/>
      <c r="H2683" s="22" t="s">
        <v>25</v>
      </c>
    </row>
    <row r="2684" spans="3:10" ht="15" x14ac:dyDescent="0.3">
      <c r="C2684" s="1"/>
      <c r="D2684" s="7" t="str">
        <f t="shared" ref="D2684:D2698" si="1110">H2684</f>
        <v>✔Automation Letters</v>
      </c>
      <c r="E2684" s="7" t="str">
        <f t="shared" ref="E2684:E2694" si="1111">+H2701</f>
        <v>Automation Flats - Bundle Based Option</v>
      </c>
      <c r="F2684" s="7" t="str">
        <f t="shared" ref="F2684:F2695" si="1112">H2714</f>
        <v>Barcoded Machinable Flats</v>
      </c>
      <c r="G2684" s="46"/>
      <c r="H2684" s="22" t="s">
        <v>26</v>
      </c>
    </row>
    <row r="2685" spans="3:10" ht="15" x14ac:dyDescent="0.3">
      <c r="C2685" s="1"/>
      <c r="D2685" s="7" t="str">
        <f t="shared" si="1110"/>
        <v>✔Co-Sacked Flats</v>
      </c>
      <c r="E2685" s="7" t="str">
        <f t="shared" si="1111"/>
        <v>✔Automation Flats - Tray Based Option</v>
      </c>
      <c r="F2685" s="7" t="str">
        <f t="shared" si="1112"/>
        <v>Carrier Route Flats</v>
      </c>
      <c r="G2685" s="46"/>
      <c r="H2685" s="22" t="s">
        <v>341</v>
      </c>
    </row>
    <row r="2686" spans="3:10" ht="15" x14ac:dyDescent="0.3">
      <c r="C2686" s="1"/>
      <c r="D2686" s="7" t="str">
        <f t="shared" si="1110"/>
        <v>✔ECR Flats</v>
      </c>
      <c r="E2686" s="7" t="str">
        <f t="shared" si="1111"/>
        <v>✔Automation Letters</v>
      </c>
      <c r="F2686" s="7" t="str">
        <f t="shared" si="1112"/>
        <v>Carrier Route Letters</v>
      </c>
      <c r="G2686" s="46"/>
      <c r="H2686" s="22" t="s">
        <v>27</v>
      </c>
    </row>
    <row r="2687" spans="3:10" ht="15" x14ac:dyDescent="0.3">
      <c r="C2687" s="1"/>
      <c r="D2687" s="7" t="str">
        <f t="shared" si="1110"/>
        <v>✔ECR Letters &lt;= 3.0 Ounces</v>
      </c>
      <c r="E2687" s="7" t="str">
        <f t="shared" si="1111"/>
        <v>✔Automation Letters - Trays on Pallets</v>
      </c>
      <c r="F2687" s="7" t="str">
        <f t="shared" si="1112"/>
        <v>Machinable Flat Bundles on Pallets</v>
      </c>
      <c r="G2687" s="46"/>
      <c r="H2687" s="22" t="s">
        <v>28</v>
      </c>
    </row>
    <row r="2688" spans="3:10" ht="15" x14ac:dyDescent="0.3">
      <c r="C2688" s="1"/>
      <c r="D2688" s="7" t="str">
        <f t="shared" si="1110"/>
        <v>✔ECR Letters &gt; 3.0 Ounces</v>
      </c>
      <c r="E2688" s="7" t="str">
        <f t="shared" si="1111"/>
        <v>✔Co-Trayed Flats</v>
      </c>
      <c r="F2688" s="7" t="str">
        <f t="shared" si="1112"/>
        <v>Machinable Flats Co-Sacked Preparation</v>
      </c>
      <c r="G2688" s="46"/>
      <c r="H2688" s="22" t="s">
        <v>29</v>
      </c>
    </row>
    <row r="2689" spans="3:18" ht="15" x14ac:dyDescent="0.3">
      <c r="C2689" s="1"/>
      <c r="D2689" s="7" t="str">
        <f t="shared" si="1110"/>
        <v>Flat Bundles on Pallets</v>
      </c>
      <c r="E2689" s="7" t="str">
        <f t="shared" si="1111"/>
        <v>✔Machinable Letter Trays on Pallets</v>
      </c>
      <c r="F2689" s="7" t="str">
        <f t="shared" si="1112"/>
        <v>Merged Bundles on Pallets</v>
      </c>
      <c r="G2689" s="46"/>
      <c r="H2689" s="22" t="s">
        <v>136</v>
      </c>
    </row>
    <row r="2690" spans="3:18" ht="15" x14ac:dyDescent="0.3">
      <c r="C2690" s="1"/>
      <c r="D2690" s="7" t="str">
        <f t="shared" si="1110"/>
        <v>Irregular Parcels</v>
      </c>
      <c r="E2690" s="7" t="str">
        <f t="shared" si="1111"/>
        <v>✔Machinable Letters</v>
      </c>
      <c r="F2690" s="7" t="str">
        <f t="shared" si="1112"/>
        <v>Merged Flats in Sacks</v>
      </c>
      <c r="G2690" s="46"/>
      <c r="H2690" s="22" t="s">
        <v>169</v>
      </c>
    </row>
    <row r="2691" spans="3:18" ht="15" x14ac:dyDescent="0.3">
      <c r="C2691" s="1"/>
      <c r="D2691" s="7" t="str">
        <f t="shared" si="1110"/>
        <v>✔Machinable Letters</v>
      </c>
      <c r="E2691" s="7" t="str">
        <f t="shared" si="1111"/>
        <v>✔Non-Automation Flat Trays on Pallets</v>
      </c>
      <c r="F2691" s="7" t="str">
        <f t="shared" si="1112"/>
        <v>Merged Pallets-5% Threshold</v>
      </c>
      <c r="G2691" s="46"/>
      <c r="H2691" s="22" t="s">
        <v>32</v>
      </c>
    </row>
    <row r="2692" spans="3:18" ht="15" x14ac:dyDescent="0.3">
      <c r="C2692" s="1"/>
      <c r="D2692" s="7" t="str">
        <f t="shared" si="1110"/>
        <v>Machinable Parcels</v>
      </c>
      <c r="E2692" s="7" t="str">
        <f t="shared" si="1111"/>
        <v>✔Non-Automation Flats</v>
      </c>
      <c r="F2692" s="7" t="str">
        <f t="shared" si="1112"/>
        <v>Merged Pallets-5% Threshold &amp; City State</v>
      </c>
      <c r="G2692" s="46"/>
      <c r="H2692" s="22" t="s">
        <v>171</v>
      </c>
    </row>
    <row r="2693" spans="3:18" ht="15" x14ac:dyDescent="0.3">
      <c r="C2693" s="1"/>
      <c r="D2693" s="7" t="str">
        <f t="shared" si="1110"/>
        <v>Merged Flat Bundles in Sacks</v>
      </c>
      <c r="E2693" s="7" t="str">
        <f t="shared" si="1111"/>
        <v>✔Non-Machinable Letter Trays on Pallets</v>
      </c>
      <c r="F2693" s="7" t="str">
        <f t="shared" si="1112"/>
        <v>Non-Automation Letters</v>
      </c>
      <c r="G2693" s="46"/>
      <c r="H2693" s="22" t="s">
        <v>172</v>
      </c>
    </row>
    <row r="2694" spans="3:18" ht="15" x14ac:dyDescent="0.3">
      <c r="C2694" s="1"/>
      <c r="D2694" s="7" t="str">
        <f t="shared" si="1110"/>
        <v>Merged Flat Bundles on Pallets</v>
      </c>
      <c r="E2694" s="7" t="str">
        <f t="shared" si="1111"/>
        <v>✔Nonmachinable Letters</v>
      </c>
      <c r="F2694" s="7" t="str">
        <f t="shared" si="1112"/>
        <v>Non-Barcoded Machinable Flats</v>
      </c>
      <c r="G2694" s="46"/>
      <c r="H2694" s="22" t="s">
        <v>137</v>
      </c>
    </row>
    <row r="2695" spans="3:18" ht="15" x14ac:dyDescent="0.3">
      <c r="C2695" s="1"/>
      <c r="D2695" s="7" t="str">
        <f t="shared" si="1110"/>
        <v>Merged Pallets-5% Threshold</v>
      </c>
      <c r="E2695" s="7"/>
      <c r="F2695" s="7" t="str">
        <f t="shared" si="1112"/>
        <v>Non-Machinable Flat Bundles on Pallets</v>
      </c>
      <c r="G2695" s="46"/>
      <c r="H2695" s="22" t="s">
        <v>138</v>
      </c>
    </row>
    <row r="2696" spans="3:18" ht="15" x14ac:dyDescent="0.3">
      <c r="C2696" s="1"/>
      <c r="D2696" s="7" t="str">
        <f t="shared" si="1110"/>
        <v>Merged Pallets-5% Threshold &amp; City State</v>
      </c>
      <c r="E2696" s="7"/>
      <c r="F2696" s="7"/>
      <c r="G2696" s="46"/>
      <c r="H2696" s="22" t="s">
        <v>139</v>
      </c>
    </row>
    <row r="2697" spans="3:18" ht="15" x14ac:dyDescent="0.3">
      <c r="C2697" s="1"/>
      <c r="D2697" s="7" t="str">
        <f t="shared" si="1110"/>
        <v>✔Non-Automation Flats</v>
      </c>
      <c r="E2697" s="7"/>
      <c r="F2697" s="7"/>
      <c r="G2697" s="46"/>
      <c r="H2697" s="22" t="s">
        <v>38</v>
      </c>
    </row>
    <row r="2698" spans="3:18" ht="15" x14ac:dyDescent="0.3">
      <c r="C2698" s="1"/>
      <c r="D2698" s="7" t="str">
        <f t="shared" si="1110"/>
        <v>✔Nonmachinable Letters</v>
      </c>
      <c r="E2698" s="29"/>
      <c r="F2698" s="7"/>
      <c r="G2698" s="46"/>
      <c r="H2698" s="22" t="s">
        <v>39</v>
      </c>
    </row>
    <row r="2699" spans="3:18" ht="16.8" x14ac:dyDescent="0.3">
      <c r="C2699" s="68" t="s">
        <v>40</v>
      </c>
      <c r="D2699" s="68"/>
      <c r="E2699" s="68"/>
      <c r="F2699" s="68"/>
      <c r="G2699" s="46"/>
      <c r="H2699" s="23" t="s">
        <v>41</v>
      </c>
    </row>
    <row r="2700" spans="3:18" ht="15.6" x14ac:dyDescent="0.3">
      <c r="C2700" s="1"/>
      <c r="D2700" s="28" t="s">
        <v>42</v>
      </c>
      <c r="E2700" s="30"/>
      <c r="F2700" s="7"/>
      <c r="G2700" s="46"/>
      <c r="H2700" s="22" t="s">
        <v>43</v>
      </c>
      <c r="I2700" s="22" t="s">
        <v>42</v>
      </c>
    </row>
    <row r="2701" spans="3:18" ht="15" x14ac:dyDescent="0.3">
      <c r="C2701" s="1"/>
      <c r="D2701" s="7" t="str">
        <f>I2701</f>
        <v>✔Additional User Documentation (Any)</v>
      </c>
      <c r="E2701" s="7" t="str">
        <f t="shared" ref="E2701:E2703" si="1113">J2701</f>
        <v>✔Optional Endorsement Lines (OELs)</v>
      </c>
      <c r="F2701" s="7" t="str">
        <f t="shared" ref="F2701:F2703" si="1114">K2701</f>
        <v>✔Job Setup/Parameter Report</v>
      </c>
      <c r="G2701" s="46"/>
      <c r="H2701" s="22" t="s">
        <v>204</v>
      </c>
      <c r="I2701" s="23" t="s">
        <v>45</v>
      </c>
      <c r="J2701" s="23" t="s">
        <v>47</v>
      </c>
      <c r="K2701" s="23" t="s">
        <v>48</v>
      </c>
      <c r="L2701" s="23" t="s">
        <v>49</v>
      </c>
      <c r="M2701" s="23" t="s">
        <v>50</v>
      </c>
      <c r="N2701" s="23" t="s">
        <v>51</v>
      </c>
      <c r="O2701" s="23" t="s">
        <v>52</v>
      </c>
      <c r="P2701" s="23" t="s">
        <v>53</v>
      </c>
      <c r="Q2701" s="23" t="s">
        <v>54</v>
      </c>
      <c r="R2701" s="23" t="s">
        <v>55</v>
      </c>
    </row>
    <row r="2702" spans="3:18" ht="15" x14ac:dyDescent="0.3">
      <c r="C2702" s="1"/>
      <c r="D2702" s="7" t="str">
        <f t="shared" ref="D2702:D2704" si="1115">I2702</f>
        <v>✔USPS Qualification Report</v>
      </c>
      <c r="E2702" s="7" t="str">
        <f t="shared" si="1113"/>
        <v>✔ZAP Approval</v>
      </c>
      <c r="F2702" s="7" t="str">
        <f t="shared" si="1114"/>
        <v>✔Origin 3-digit Trays/Sacks</v>
      </c>
      <c r="G2702" s="46"/>
      <c r="H2702" s="22" t="s">
        <v>56</v>
      </c>
      <c r="I2702" s="22" t="str">
        <f>L2701</f>
        <v>✔USPS Qualification Report</v>
      </c>
      <c r="J2702" s="22" t="str">
        <f t="shared" ref="J2702" si="1116">M2701</f>
        <v>✔ZAP Approval</v>
      </c>
      <c r="K2702" s="22" t="str">
        <f t="shared" ref="K2702" si="1117">N2701</f>
        <v>✔Origin 3-digit Trays/Sacks</v>
      </c>
    </row>
    <row r="2703" spans="3:18" ht="15" x14ac:dyDescent="0.3">
      <c r="C2703" s="1"/>
      <c r="D2703" s="7" t="str">
        <f t="shared" si="1115"/>
        <v>✔Origin SCF Sacks</v>
      </c>
      <c r="E2703" s="7" t="str">
        <f t="shared" si="1113"/>
        <v>✔IM Barcoded Tray Labels</v>
      </c>
      <c r="F2703" s="7" t="str">
        <f t="shared" si="1114"/>
        <v>✔Origin AADC Trays</v>
      </c>
      <c r="G2703" s="46"/>
      <c r="H2703" s="22" t="s">
        <v>26</v>
      </c>
      <c r="I2703" s="22" t="str">
        <f>O2701</f>
        <v>✔Origin SCF Sacks</v>
      </c>
      <c r="J2703" s="22" t="str">
        <f t="shared" ref="J2703" si="1118">P2701</f>
        <v>✔IM Barcoded Tray Labels</v>
      </c>
      <c r="K2703" s="22" t="str">
        <f t="shared" ref="K2703" si="1119">Q2701</f>
        <v>✔Origin AADC Trays</v>
      </c>
    </row>
    <row r="2704" spans="3:18" ht="15" x14ac:dyDescent="0.3">
      <c r="C2704" s="1"/>
      <c r="D2704" s="7" t="str">
        <f t="shared" si="1115"/>
        <v>✔FSS Preparation</v>
      </c>
      <c r="E2704" s="7"/>
      <c r="F2704" s="7"/>
      <c r="G2704" s="46"/>
      <c r="H2704" s="22" t="s">
        <v>57</v>
      </c>
      <c r="I2704" s="22" t="str">
        <f>R2701</f>
        <v>✔FSS Preparation</v>
      </c>
      <c r="J2704" s="22">
        <f t="shared" ref="J2704" si="1120">S2701</f>
        <v>0</v>
      </c>
      <c r="K2704" s="22">
        <f t="shared" ref="K2704" si="1121">T2701</f>
        <v>0</v>
      </c>
    </row>
    <row r="2705" spans="3:20" ht="14.4" x14ac:dyDescent="0.3">
      <c r="C2705" s="1"/>
      <c r="D2705" s="9"/>
      <c r="E2705" s="9"/>
      <c r="F2705" s="9"/>
      <c r="G2705" s="46"/>
      <c r="H2705" s="22" t="s">
        <v>344</v>
      </c>
    </row>
    <row r="2706" spans="3:20" ht="15.6" x14ac:dyDescent="0.3">
      <c r="C2706" s="1"/>
      <c r="D2706" s="13" t="s">
        <v>58</v>
      </c>
      <c r="E2706" s="7"/>
      <c r="F2706" s="7"/>
      <c r="G2706" s="46"/>
      <c r="H2706" s="22" t="s">
        <v>59</v>
      </c>
      <c r="I2706" s="22" t="s">
        <v>58</v>
      </c>
    </row>
    <row r="2707" spans="3:20" ht="15" x14ac:dyDescent="0.3">
      <c r="C2707" s="1"/>
      <c r="D2707" s="7" t="str">
        <f>+I2707</f>
        <v>✔CRD Trays</v>
      </c>
      <c r="E2707" s="7" t="str">
        <f t="shared" ref="E2707:E2710" si="1122">+J2707</f>
        <v>✔CR5 Trays</v>
      </c>
      <c r="F2707" s="7" t="str">
        <f t="shared" ref="F2707:F2710" si="1123">+K2707</f>
        <v>✔CRD Sacks</v>
      </c>
      <c r="G2707" s="46"/>
      <c r="H2707" s="22" t="s">
        <v>32</v>
      </c>
      <c r="I2707" s="23" t="s">
        <v>60</v>
      </c>
      <c r="J2707" s="23" t="s">
        <v>61</v>
      </c>
      <c r="K2707" s="23" t="s">
        <v>63</v>
      </c>
      <c r="L2707" s="23" t="s">
        <v>64</v>
      </c>
      <c r="M2707" s="23" t="s">
        <v>65</v>
      </c>
      <c r="N2707" s="23" t="s">
        <v>66</v>
      </c>
      <c r="O2707" s="23" t="s">
        <v>67</v>
      </c>
      <c r="P2707" s="23" t="s">
        <v>68</v>
      </c>
      <c r="Q2707" s="23" t="s">
        <v>69</v>
      </c>
      <c r="R2707" s="23" t="s">
        <v>70</v>
      </c>
      <c r="S2707" s="23" t="s">
        <v>71</v>
      </c>
      <c r="T2707" s="23" t="s">
        <v>73</v>
      </c>
    </row>
    <row r="2708" spans="3:20" ht="15" x14ac:dyDescent="0.3">
      <c r="C2708" s="1"/>
      <c r="D2708" s="7" t="str">
        <f t="shared" ref="D2708:D2710" si="1124">+I2708</f>
        <v>✔CR5S Sacks</v>
      </c>
      <c r="E2708" s="7" t="str">
        <f t="shared" si="1122"/>
        <v>✔CR5 Sacks</v>
      </c>
      <c r="F2708" s="7" t="str">
        <f t="shared" si="1123"/>
        <v>✔CR3 Sacks</v>
      </c>
      <c r="G2708" s="46"/>
      <c r="H2708" s="22" t="s">
        <v>74</v>
      </c>
      <c r="I2708" s="22" t="str">
        <f>L2707</f>
        <v>✔CR5S Sacks</v>
      </c>
      <c r="J2708" s="22" t="str">
        <f t="shared" ref="J2708" si="1125">M2707</f>
        <v>✔CR5 Sacks</v>
      </c>
      <c r="K2708" s="22" t="str">
        <f t="shared" ref="K2708" si="1126">N2707</f>
        <v>✔CR3 Sacks</v>
      </c>
    </row>
    <row r="2709" spans="3:20" ht="15" x14ac:dyDescent="0.3">
      <c r="C2709" s="1"/>
      <c r="D2709" s="7" t="str">
        <f t="shared" si="1124"/>
        <v>✔High Density (HD) Price</v>
      </c>
      <c r="E2709" s="7" t="str">
        <f t="shared" si="1122"/>
        <v>✔Saturation Price (75%Total)</v>
      </c>
      <c r="F2709" s="7" t="str">
        <f t="shared" si="1123"/>
        <v>✔Saturation Price (90%Res)</v>
      </c>
      <c r="G2709" s="46"/>
      <c r="H2709" s="22" t="s">
        <v>38</v>
      </c>
      <c r="I2709" s="22" t="str">
        <f>O2707</f>
        <v>✔High Density (HD) Price</v>
      </c>
      <c r="J2709" s="22" t="str">
        <f t="shared" ref="J2709" si="1127">P2707</f>
        <v>✔Saturation Price (75%Total)</v>
      </c>
      <c r="K2709" s="22" t="str">
        <f t="shared" ref="K2709" si="1128">Q2707</f>
        <v>✔Saturation Price (90%Res)</v>
      </c>
    </row>
    <row r="2710" spans="3:20" ht="15" x14ac:dyDescent="0.3">
      <c r="C2710" s="1"/>
      <c r="D2710" s="7" t="str">
        <f t="shared" si="1124"/>
        <v>✔eLOT Sequencing</v>
      </c>
      <c r="E2710" s="7" t="str">
        <f t="shared" si="1122"/>
        <v>✔Walk Sequencing</v>
      </c>
      <c r="F2710" s="7" t="str">
        <f t="shared" si="1123"/>
        <v>✔High Density Plus (HDP) Price</v>
      </c>
      <c r="G2710" s="46"/>
      <c r="H2710" s="22" t="s">
        <v>75</v>
      </c>
      <c r="I2710" s="22" t="str">
        <f>R2707</f>
        <v>✔eLOT Sequencing</v>
      </c>
      <c r="J2710" s="22" t="str">
        <f t="shared" ref="J2710" si="1129">S2707</f>
        <v>✔Walk Sequencing</v>
      </c>
      <c r="K2710" s="22" t="str">
        <f t="shared" ref="K2710" si="1130">T2707</f>
        <v>✔High Density Plus (HDP) Price</v>
      </c>
    </row>
    <row r="2711" spans="3:20" ht="15" x14ac:dyDescent="0.3">
      <c r="C2711" s="1"/>
      <c r="D2711" s="7"/>
      <c r="E2711" s="7"/>
      <c r="F2711" s="7"/>
      <c r="G2711" s="46"/>
      <c r="H2711" s="22" t="s">
        <v>39</v>
      </c>
      <c r="I2711" s="22">
        <f>U2707</f>
        <v>0</v>
      </c>
      <c r="J2711" s="22">
        <f t="shared" ref="J2711" si="1131">V2707</f>
        <v>0</v>
      </c>
      <c r="K2711" s="22">
        <f t="shared" ref="K2711" si="1132">W2707</f>
        <v>0</v>
      </c>
    </row>
    <row r="2712" spans="3:20" ht="15" x14ac:dyDescent="0.3">
      <c r="C2712" s="1"/>
      <c r="D2712" s="7"/>
      <c r="E2712" s="7"/>
      <c r="F2712" s="7"/>
      <c r="G2712" s="46"/>
      <c r="H2712" s="22" t="s">
        <v>76</v>
      </c>
    </row>
    <row r="2713" spans="3:20" ht="15.6" x14ac:dyDescent="0.3">
      <c r="C2713" s="1"/>
      <c r="D2713" s="13" t="s">
        <v>77</v>
      </c>
      <c r="E2713" s="7"/>
      <c r="F2713" s="7"/>
      <c r="G2713" s="46"/>
      <c r="H2713" s="22" t="s">
        <v>145</v>
      </c>
      <c r="I2713" s="22" t="s">
        <v>77</v>
      </c>
    </row>
    <row r="2714" spans="3:20" ht="15" x14ac:dyDescent="0.3">
      <c r="C2714" s="1"/>
      <c r="D2714" s="7" t="str">
        <f>I2714</f>
        <v>✔Optional 5-Digit Pallets</v>
      </c>
      <c r="E2714" s="7" t="str">
        <f t="shared" ref="E2714" si="1133">J2714</f>
        <v>✔Optional 3-digit Pallets</v>
      </c>
      <c r="F2714" s="7" t="str">
        <f t="shared" ref="F2714" si="1134">K2714</f>
        <v>✔Intelligent Mail Container Placard</v>
      </c>
      <c r="G2714" s="46"/>
      <c r="H2714" s="22" t="s">
        <v>146</v>
      </c>
      <c r="I2714" s="23" t="s">
        <v>79</v>
      </c>
      <c r="J2714" s="23" t="s">
        <v>80</v>
      </c>
      <c r="K2714" s="23" t="s">
        <v>85</v>
      </c>
    </row>
    <row r="2715" spans="3:20" ht="15" x14ac:dyDescent="0.3">
      <c r="C2715" s="1"/>
      <c r="D2715" s="7"/>
      <c r="E2715" s="7"/>
      <c r="F2715" s="7"/>
      <c r="G2715" s="46"/>
      <c r="H2715" s="22" t="s">
        <v>147</v>
      </c>
      <c r="I2715" s="22">
        <f>L2714</f>
        <v>0</v>
      </c>
      <c r="J2715" s="22">
        <f t="shared" ref="J2715" si="1135">M2714</f>
        <v>0</v>
      </c>
      <c r="K2715" s="22">
        <f t="shared" ref="K2715" si="1136">N2714</f>
        <v>0</v>
      </c>
    </row>
    <row r="2716" spans="3:20" ht="15" x14ac:dyDescent="0.3">
      <c r="C2716" s="1"/>
      <c r="D2716" s="7"/>
      <c r="E2716" s="7"/>
      <c r="F2716" s="7"/>
      <c r="G2716" s="46"/>
      <c r="H2716" s="22" t="s">
        <v>148</v>
      </c>
      <c r="I2716" s="22">
        <f>O2714</f>
        <v>0</v>
      </c>
      <c r="J2716" s="22">
        <f t="shared" ref="J2716" si="1137">P2714</f>
        <v>0</v>
      </c>
      <c r="K2716" s="22">
        <f t="shared" ref="K2716" si="1138">Q2714</f>
        <v>0</v>
      </c>
    </row>
    <row r="2717" spans="3:20" ht="15.6" x14ac:dyDescent="0.3">
      <c r="C2717" s="1"/>
      <c r="D2717" s="13" t="s">
        <v>104</v>
      </c>
      <c r="E2717" s="7"/>
      <c r="F2717" s="7"/>
      <c r="G2717" s="46"/>
      <c r="H2717" s="22" t="s">
        <v>149</v>
      </c>
      <c r="I2717" s="22" t="s">
        <v>104</v>
      </c>
    </row>
    <row r="2718" spans="3:20" ht="15" x14ac:dyDescent="0.3">
      <c r="C2718" s="1"/>
      <c r="D2718" s="7" t="str">
        <f>I2718</f>
        <v>✔5-digit Scheme Bundles (L007)</v>
      </c>
      <c r="E2718" s="7" t="str">
        <f t="shared" ref="E2718" si="1139">J2718</f>
        <v>✔3-digit Scheme Bundles (L008)</v>
      </c>
      <c r="F2718" s="7" t="str">
        <f t="shared" ref="F2718" si="1140">K2718</f>
        <v>✔5-digit Scheme Sacks</v>
      </c>
      <c r="G2718" s="46"/>
      <c r="H2718" s="22" t="s">
        <v>346</v>
      </c>
      <c r="I2718" s="23" t="s">
        <v>107</v>
      </c>
      <c r="J2718" s="23" t="s">
        <v>108</v>
      </c>
      <c r="K2718" s="23" t="s">
        <v>109</v>
      </c>
    </row>
    <row r="2719" spans="3:20" ht="15" x14ac:dyDescent="0.3">
      <c r="C2719" s="1"/>
      <c r="D2719" s="7"/>
      <c r="E2719" s="7"/>
      <c r="F2719" s="7"/>
      <c r="G2719" s="46"/>
      <c r="H2719" s="22" t="s">
        <v>150</v>
      </c>
      <c r="I2719" s="22"/>
      <c r="J2719" s="22"/>
      <c r="K2719" s="22"/>
    </row>
    <row r="2720" spans="3:20" ht="15" x14ac:dyDescent="0.3">
      <c r="C2720" s="1"/>
      <c r="D2720" s="7"/>
      <c r="E2720" s="7"/>
      <c r="F2720" s="7"/>
      <c r="G2720" s="46"/>
      <c r="H2720" s="22" t="s">
        <v>151</v>
      </c>
      <c r="I2720" s="22"/>
      <c r="J2720" s="22"/>
      <c r="K2720" s="22"/>
    </row>
    <row r="2721" spans="3:14" ht="15.6" x14ac:dyDescent="0.3">
      <c r="C2721" s="1"/>
      <c r="D2721" s="13" t="s">
        <v>110</v>
      </c>
      <c r="E2721" s="7"/>
      <c r="F2721" s="7"/>
      <c r="G2721" s="46"/>
      <c r="H2721" s="22" t="s">
        <v>138</v>
      </c>
      <c r="I2721" s="22" t="s">
        <v>110</v>
      </c>
    </row>
    <row r="2722" spans="3:14" ht="15" x14ac:dyDescent="0.3">
      <c r="C2722" s="1"/>
      <c r="D2722" s="7" t="str">
        <f>I2722</f>
        <v>✔5-digit\Scheme Trays</v>
      </c>
      <c r="E2722" s="7" t="str">
        <f t="shared" ref="E2722" si="1141">J2722</f>
        <v>✔3-digit\Scheme Trays</v>
      </c>
      <c r="F2722" s="7" t="str">
        <f t="shared" ref="F2722" si="1142">K2722</f>
        <v>✔AADC Trays</v>
      </c>
      <c r="G2722" s="46"/>
      <c r="H2722" s="22" t="s">
        <v>139</v>
      </c>
      <c r="I2722" s="23" t="s">
        <v>114</v>
      </c>
      <c r="J2722" s="23" t="s">
        <v>115</v>
      </c>
      <c r="K2722" s="23" t="s">
        <v>116</v>
      </c>
    </row>
    <row r="2723" spans="3:14" ht="15" x14ac:dyDescent="0.3">
      <c r="C2723" s="1"/>
      <c r="D2723" s="7"/>
      <c r="E2723" s="7"/>
      <c r="F2723" s="7"/>
      <c r="G2723" s="46"/>
      <c r="H2723" s="22" t="s">
        <v>152</v>
      </c>
    </row>
    <row r="2724" spans="3:14" ht="15.6" x14ac:dyDescent="0.3">
      <c r="C2724" s="1"/>
      <c r="D2724" s="13"/>
      <c r="E2724" s="7"/>
      <c r="F2724" s="7"/>
      <c r="G2724" s="46"/>
      <c r="H2724" s="22" t="s">
        <v>153</v>
      </c>
    </row>
    <row r="2725" spans="3:14" ht="15.6" x14ac:dyDescent="0.3">
      <c r="C2725" s="1"/>
      <c r="D2725" s="13" t="s">
        <v>119</v>
      </c>
      <c r="E2725" s="7"/>
      <c r="F2725" s="7"/>
      <c r="G2725" s="46"/>
      <c r="H2725" s="22" t="s">
        <v>154</v>
      </c>
      <c r="I2725" s="22" t="s">
        <v>119</v>
      </c>
    </row>
    <row r="2726" spans="3:14" ht="15" x14ac:dyDescent="0.3">
      <c r="C2726" s="1"/>
      <c r="D2726" s="7" t="str">
        <f>I2726</f>
        <v>PS Form 3541</v>
      </c>
      <c r="E2726" s="7" t="str">
        <f t="shared" ref="E2726:E2727" si="1143">J2726</f>
        <v>✔PS Form 3600-FCM</v>
      </c>
      <c r="F2726" s="7" t="str">
        <f t="shared" ref="F2726:F2727" si="1144">K2726</f>
        <v>✔PS Form 3602-C</v>
      </c>
      <c r="G2726" s="46"/>
      <c r="H2726" s="22" t="s">
        <v>40</v>
      </c>
      <c r="I2726" s="23" t="s">
        <v>377</v>
      </c>
      <c r="J2726" s="23" t="s">
        <v>123</v>
      </c>
      <c r="K2726" s="23" t="s">
        <v>125</v>
      </c>
      <c r="L2726" s="23" t="s">
        <v>127</v>
      </c>
      <c r="M2726" s="23" t="s">
        <v>131</v>
      </c>
      <c r="N2726" s="23" t="s">
        <v>132</v>
      </c>
    </row>
    <row r="2727" spans="3:14" ht="15" x14ac:dyDescent="0.3">
      <c r="C2727" s="1"/>
      <c r="D2727" s="7" t="str">
        <f t="shared" ref="D2727" si="1145">I2727</f>
        <v>✔PS Form 3602-N</v>
      </c>
      <c r="E2727" s="7" t="str">
        <f t="shared" si="1143"/>
        <v>✔PS Form 8125</v>
      </c>
      <c r="F2727" s="7" t="str">
        <f t="shared" si="1144"/>
        <v>✔PS Form 3602-R</v>
      </c>
      <c r="G2727" s="46"/>
      <c r="H2727" s="22"/>
      <c r="I2727" s="22" t="str">
        <f>L2726</f>
        <v>✔PS Form 3602-N</v>
      </c>
      <c r="J2727" s="22" t="str">
        <f t="shared" ref="J2727:K2727" si="1146">M2726</f>
        <v>✔PS Form 8125</v>
      </c>
      <c r="K2727" s="22" t="str">
        <f t="shared" si="1146"/>
        <v>✔PS Form 3602-R</v>
      </c>
    </row>
    <row r="2728" spans="3:14" ht="15" x14ac:dyDescent="0.3">
      <c r="C2728" s="1"/>
      <c r="D2728" s="7"/>
      <c r="E2728" s="7"/>
      <c r="F2728" s="7"/>
      <c r="G2728" s="46"/>
      <c r="H2728" s="22" t="s">
        <v>111</v>
      </c>
      <c r="I2728" s="22"/>
      <c r="J2728" s="22"/>
      <c r="K2728" s="22"/>
    </row>
    <row r="2729" spans="3:14" ht="15" x14ac:dyDescent="0.3">
      <c r="C2729" s="1"/>
      <c r="D2729" s="7"/>
      <c r="E2729" s="7"/>
      <c r="F2729" s="7"/>
      <c r="G2729" s="46"/>
      <c r="H2729" s="22" t="s">
        <v>376</v>
      </c>
      <c r="I2729" s="22"/>
      <c r="J2729" s="22"/>
      <c r="K2729" s="22"/>
    </row>
    <row r="2730" spans="3:14" ht="15" x14ac:dyDescent="0.3">
      <c r="C2730" s="16"/>
      <c r="D2730" s="7"/>
      <c r="E2730" s="7"/>
      <c r="F2730" s="7"/>
      <c r="G2730" s="46"/>
      <c r="H2730" s="22" t="s">
        <v>378</v>
      </c>
    </row>
    <row r="2731" spans="3:14" ht="15.6" x14ac:dyDescent="0.3">
      <c r="C2731" s="1"/>
      <c r="D2731" s="13"/>
      <c r="E2731" s="7"/>
      <c r="F2731" s="7"/>
      <c r="G2731" s="46"/>
      <c r="H2731" s="22" t="s">
        <v>120</v>
      </c>
      <c r="I2731" s="22"/>
    </row>
    <row r="2732" spans="3:14" ht="15" x14ac:dyDescent="0.3">
      <c r="C2732" s="1"/>
      <c r="D2732" s="7"/>
      <c r="E2732" s="7"/>
      <c r="F2732" s="7"/>
      <c r="G2732" s="46"/>
      <c r="H2732" s="36">
        <v>43585</v>
      </c>
      <c r="I2732" s="22"/>
      <c r="J2732" s="22"/>
      <c r="K2732" s="22"/>
      <c r="L2732" s="22"/>
      <c r="M2732" s="22"/>
      <c r="N2732" s="22"/>
    </row>
    <row r="2733" spans="3:14" ht="15" x14ac:dyDescent="0.3">
      <c r="C2733" s="1"/>
      <c r="D2733" s="7"/>
      <c r="E2733" s="7"/>
      <c r="F2733" s="7"/>
      <c r="G2733" s="46"/>
      <c r="H2733" s="22"/>
      <c r="I2733" s="22"/>
      <c r="J2733" s="22"/>
      <c r="K2733" s="22"/>
    </row>
    <row r="2734" spans="3:14" ht="15" x14ac:dyDescent="0.3">
      <c r="C2734" s="1"/>
      <c r="D2734" s="7"/>
      <c r="E2734" s="7"/>
      <c r="F2734" s="7"/>
      <c r="G2734" s="46"/>
      <c r="H2734" s="22"/>
      <c r="I2734" s="22"/>
      <c r="J2734" s="22"/>
      <c r="K2734" s="22"/>
    </row>
    <row r="2735" spans="3:14" ht="15" x14ac:dyDescent="0.3">
      <c r="C2735" s="1"/>
      <c r="D2735" s="7"/>
      <c r="E2735" s="7"/>
      <c r="F2735" s="7"/>
      <c r="G2735" s="46"/>
      <c r="H2735" s="22"/>
      <c r="I2735" s="22"/>
      <c r="J2735" s="22"/>
      <c r="K2735" s="22"/>
    </row>
    <row r="2736" spans="3:14" ht="15" x14ac:dyDescent="0.3">
      <c r="C2736" s="32"/>
      <c r="D2736" s="27"/>
      <c r="E2736" s="27"/>
      <c r="F2736" s="27"/>
      <c r="G2736" s="46"/>
      <c r="H2736" s="22"/>
    </row>
    <row r="2737" spans="3:10" ht="15.6" x14ac:dyDescent="0.3">
      <c r="C2737" s="1"/>
      <c r="D2737" s="13" t="s">
        <v>111</v>
      </c>
      <c r="E2737" s="17" t="s">
        <v>133</v>
      </c>
      <c r="F2737" s="6" t="str">
        <f>H2730</f>
        <v>$30 - $1,300</v>
      </c>
      <c r="G2737" s="46"/>
      <c r="H2737" s="22"/>
    </row>
    <row r="2738" spans="3:10" ht="14.4" x14ac:dyDescent="0.3">
      <c r="C2738" s="1"/>
      <c r="D2738" s="71" t="str">
        <f>H2729</f>
        <v>CLOUD-BASED SOFTWARE ACCESSIBLE VIA ANY WEB BROWSER</v>
      </c>
      <c r="E2738" s="71"/>
      <c r="F2738" s="71"/>
      <c r="G2738" s="46"/>
      <c r="H2738" s="22"/>
    </row>
    <row r="2739" spans="3:10" ht="14.4" x14ac:dyDescent="0.3">
      <c r="C2739" s="1"/>
      <c r="D2739" s="71"/>
      <c r="E2739" s="71"/>
      <c r="F2739" s="71"/>
      <c r="G2739" s="46"/>
      <c r="H2739" s="22"/>
    </row>
    <row r="2740" spans="3:10" ht="15.6" x14ac:dyDescent="0.3">
      <c r="C2740" s="1"/>
      <c r="D2740" s="7" t="s">
        <v>120</v>
      </c>
      <c r="E2740" s="17" t="s">
        <v>134</v>
      </c>
      <c r="F2740" s="18">
        <f>$I$2</f>
        <v>45678</v>
      </c>
      <c r="G2740" s="46"/>
      <c r="H2740" s="22"/>
    </row>
    <row r="2741" spans="3:10" ht="15" x14ac:dyDescent="0.3">
      <c r="C2741" s="1"/>
      <c r="D2741" s="7"/>
      <c r="E2741" s="19"/>
      <c r="F2741" s="20"/>
      <c r="G2741" s="46">
        <f>2737-2662+1</f>
        <v>76</v>
      </c>
      <c r="H2741" s="22"/>
    </row>
    <row r="2742" spans="3:10" ht="15" x14ac:dyDescent="0.3">
      <c r="C2742" s="1"/>
      <c r="D2742" s="7"/>
      <c r="E2742" s="19"/>
      <c r="F2742" s="20"/>
      <c r="H2742" s="22"/>
    </row>
    <row r="2743" spans="3:10" ht="16.8" x14ac:dyDescent="0.3">
      <c r="C2743" s="72" t="s">
        <v>3</v>
      </c>
      <c r="D2743" s="72"/>
      <c r="E2743" s="72"/>
      <c r="F2743" s="72"/>
      <c r="H2743" s="22"/>
    </row>
    <row r="2744" spans="3:10" ht="16.8" x14ac:dyDescent="0.3">
      <c r="C2744" s="73" t="s">
        <v>4</v>
      </c>
      <c r="D2744" s="73"/>
      <c r="E2744" s="73"/>
      <c r="F2744" s="73"/>
      <c r="H2744" s="22"/>
    </row>
    <row r="2745" spans="3:10" ht="14.4" x14ac:dyDescent="0.3">
      <c r="C2745" s="1"/>
      <c r="D2745" s="9"/>
      <c r="E2745" s="9"/>
      <c r="F2745" s="9"/>
      <c r="H2745" s="22"/>
    </row>
    <row r="2746" spans="3:10" ht="15.6" x14ac:dyDescent="0.3">
      <c r="C2746" s="69" t="str">
        <f t="shared" ref="C2746:C2755" si="1147">+J2746</f>
        <v>Company Name:   MINDGATE.COM CORPORATION</v>
      </c>
      <c r="D2746" s="69"/>
      <c r="E2746" s="69"/>
      <c r="F2746" s="69"/>
      <c r="H2746" s="22" t="s">
        <v>5</v>
      </c>
      <c r="I2746" s="22" t="s">
        <v>251</v>
      </c>
      <c r="J2746" s="22" t="str">
        <f t="shared" ref="J2746:J2755" si="1148">CONCATENATE(H2746,I2746)</f>
        <v>Company Name:   MINDGATE.COM CORPORATION</v>
      </c>
    </row>
    <row r="2747" spans="3:10" ht="15.6" x14ac:dyDescent="0.3">
      <c r="C2747" s="69" t="str">
        <f t="shared" si="1147"/>
        <v>Product Name:   MAILHOUSE</v>
      </c>
      <c r="D2747" s="69"/>
      <c r="E2747" s="69"/>
      <c r="F2747" s="69"/>
      <c r="H2747" s="22" t="s">
        <v>7</v>
      </c>
      <c r="I2747" s="22" t="s">
        <v>252</v>
      </c>
      <c r="J2747" s="22" t="str">
        <f t="shared" si="1148"/>
        <v>Product Name:   MAILHOUSE</v>
      </c>
    </row>
    <row r="2748" spans="3:10" ht="15.6" x14ac:dyDescent="0.3">
      <c r="C2748" s="69" t="str">
        <f t="shared" si="1147"/>
        <v>Product Version:   1.0.1.129</v>
      </c>
      <c r="D2748" s="69"/>
      <c r="E2748" s="69"/>
      <c r="F2748" s="69"/>
      <c r="H2748" s="22" t="s">
        <v>9</v>
      </c>
      <c r="I2748" s="22" t="s">
        <v>253</v>
      </c>
      <c r="J2748" s="22" t="str">
        <f t="shared" si="1148"/>
        <v>Product Version:   1.0.1.129</v>
      </c>
    </row>
    <row r="2749" spans="3:10" ht="15" x14ac:dyDescent="0.3">
      <c r="C2749" s="70" t="str">
        <f t="shared" si="1147"/>
        <v>Sales Contact:   Martha Scarbury</v>
      </c>
      <c r="D2749" s="70"/>
      <c r="E2749" s="70"/>
      <c r="F2749" s="70"/>
      <c r="H2749" s="22" t="s">
        <v>10</v>
      </c>
      <c r="I2749" s="22" t="s">
        <v>254</v>
      </c>
      <c r="J2749" s="22" t="str">
        <f t="shared" si="1148"/>
        <v>Sales Contact:   Martha Scarbury</v>
      </c>
    </row>
    <row r="2750" spans="3:10" ht="15" x14ac:dyDescent="0.3">
      <c r="C2750" s="70" t="str">
        <f t="shared" si="1147"/>
        <v>Address:   164 Oliver Smith Rd</v>
      </c>
      <c r="D2750" s="70"/>
      <c r="E2750" s="70"/>
      <c r="F2750" s="70"/>
      <c r="H2750" s="22" t="s">
        <v>12</v>
      </c>
      <c r="I2750" s="34" t="s">
        <v>369</v>
      </c>
      <c r="J2750" s="22" t="str">
        <f t="shared" si="1148"/>
        <v>Address:   164 Oliver Smith Rd</v>
      </c>
    </row>
    <row r="2751" spans="3:10" ht="15" x14ac:dyDescent="0.3">
      <c r="C2751" s="70" t="str">
        <f t="shared" si="1147"/>
        <v>City State Zip:   Flintville TN  37335-5335</v>
      </c>
      <c r="D2751" s="70"/>
      <c r="E2751" s="70"/>
      <c r="F2751" s="70"/>
      <c r="H2751" s="22" t="s">
        <v>14</v>
      </c>
      <c r="I2751" s="22" t="s">
        <v>358</v>
      </c>
      <c r="J2751" s="22" t="str">
        <f t="shared" si="1148"/>
        <v>City State Zip:   Flintville TN  37335-5335</v>
      </c>
    </row>
    <row r="2752" spans="3:10" ht="15" x14ac:dyDescent="0.3">
      <c r="C2752" s="70" t="str">
        <f t="shared" si="1147"/>
        <v>Phone:   (931) 937-8004</v>
      </c>
      <c r="D2752" s="70"/>
      <c r="E2752" s="70"/>
      <c r="F2752" s="70"/>
      <c r="H2752" s="22" t="s">
        <v>15</v>
      </c>
      <c r="I2752" s="22" t="s">
        <v>255</v>
      </c>
      <c r="J2752" s="22" t="str">
        <f t="shared" si="1148"/>
        <v>Phone:   (931) 937-8004</v>
      </c>
    </row>
    <row r="2753" spans="3:10" ht="15" x14ac:dyDescent="0.3">
      <c r="C2753" s="70" t="str">
        <f t="shared" si="1147"/>
        <v>Fax:   (931) 937-6801</v>
      </c>
      <c r="D2753" s="70"/>
      <c r="E2753" s="70"/>
      <c r="F2753" s="70"/>
      <c r="H2753" s="22" t="s">
        <v>17</v>
      </c>
      <c r="I2753" s="22" t="s">
        <v>256</v>
      </c>
      <c r="J2753" s="22" t="str">
        <f t="shared" si="1148"/>
        <v>Fax:   (931) 937-6801</v>
      </c>
    </row>
    <row r="2754" spans="3:10" ht="15" x14ac:dyDescent="0.3">
      <c r="C2754" s="70" t="str">
        <f t="shared" si="1147"/>
        <v>Email:   martha@mindgate.com</v>
      </c>
      <c r="D2754" s="70"/>
      <c r="E2754" s="70"/>
      <c r="F2754" s="70"/>
      <c r="H2754" s="22" t="s">
        <v>19</v>
      </c>
      <c r="I2754" s="22" t="s">
        <v>257</v>
      </c>
      <c r="J2754" s="22" t="str">
        <f t="shared" si="1148"/>
        <v>Email:   martha@mindgate.com</v>
      </c>
    </row>
    <row r="2755" spans="3:10" ht="15" x14ac:dyDescent="0.3">
      <c r="C2755" s="70" t="str">
        <f t="shared" si="1147"/>
        <v>Web:   www.mindgate.com</v>
      </c>
      <c r="D2755" s="70"/>
      <c r="E2755" s="70"/>
      <c r="F2755" s="70"/>
      <c r="H2755" s="22" t="s">
        <v>21</v>
      </c>
      <c r="I2755" s="22" t="s">
        <v>258</v>
      </c>
      <c r="J2755" s="22" t="str">
        <f t="shared" si="1148"/>
        <v>Web:   www.mindgate.com</v>
      </c>
    </row>
    <row r="2756" spans="3:10" ht="14.4" x14ac:dyDescent="0.3">
      <c r="C2756" s="1"/>
      <c r="D2756" s="9"/>
      <c r="E2756" s="9"/>
      <c r="F2756" s="9"/>
      <c r="H2756" s="22"/>
    </row>
    <row r="2757" spans="3:10" ht="16.8" x14ac:dyDescent="0.3">
      <c r="C2757" s="68" t="s">
        <v>23</v>
      </c>
      <c r="D2757" s="68"/>
      <c r="E2757" s="68"/>
      <c r="F2757" s="68"/>
      <c r="H2757" s="22"/>
    </row>
    <row r="2758" spans="3:10" ht="15.6" x14ac:dyDescent="0.3">
      <c r="C2758" s="1"/>
      <c r="D2758" s="28" t="str">
        <f>H2758</f>
        <v>Standard Mail</v>
      </c>
      <c r="E2758" s="28" t="str">
        <f>H2775</f>
        <v>First-Class</v>
      </c>
      <c r="F2758" s="13" t="str">
        <f>H2788</f>
        <v>Periodical</v>
      </c>
      <c r="H2758" s="22" t="s">
        <v>24</v>
      </c>
    </row>
    <row r="2759" spans="3:10" ht="15" x14ac:dyDescent="0.3">
      <c r="C2759" s="1"/>
      <c r="D2759" s="7" t="str">
        <f>H2759</f>
        <v>✔Automation Flats</v>
      </c>
      <c r="E2759" s="7" t="str">
        <f>+H2776</f>
        <v>Automation Flat Trays on Pallets</v>
      </c>
      <c r="F2759" s="7" t="str">
        <f>H2789</f>
        <v>Automation Letters</v>
      </c>
      <c r="H2759" s="22" t="s">
        <v>25</v>
      </c>
    </row>
    <row r="2760" spans="3:10" ht="15" x14ac:dyDescent="0.3">
      <c r="C2760" s="1"/>
      <c r="D2760" s="7" t="str">
        <f t="shared" ref="D2760:D2774" si="1149">H2760</f>
        <v>✔Automation Letters</v>
      </c>
      <c r="E2760" s="7" t="str">
        <f t="shared" ref="E2760:E2770" si="1150">+H2777</f>
        <v>✔Automation Flats - Bundle Based Option</v>
      </c>
      <c r="F2760" s="7" t="str">
        <f t="shared" ref="F2760:F2771" si="1151">H2790</f>
        <v>Barcoded Machinable Flats</v>
      </c>
      <c r="H2760" s="22" t="s">
        <v>26</v>
      </c>
    </row>
    <row r="2761" spans="3:10" ht="15" x14ac:dyDescent="0.3">
      <c r="C2761" s="1"/>
      <c r="D2761" s="7" t="str">
        <f t="shared" si="1149"/>
        <v>Co-Sacked Flats</v>
      </c>
      <c r="E2761" s="7" t="str">
        <f t="shared" si="1150"/>
        <v>✔Automation Flats - Tray Based Option</v>
      </c>
      <c r="F2761" s="7" t="str">
        <f t="shared" si="1151"/>
        <v>Carrier Route Flats</v>
      </c>
      <c r="H2761" s="22" t="s">
        <v>343</v>
      </c>
    </row>
    <row r="2762" spans="3:10" ht="15" x14ac:dyDescent="0.3">
      <c r="C2762" s="1"/>
      <c r="D2762" s="7" t="str">
        <f t="shared" si="1149"/>
        <v>ECR Flats</v>
      </c>
      <c r="E2762" s="7" t="str">
        <f t="shared" si="1150"/>
        <v>✔Automation Letters</v>
      </c>
      <c r="F2762" s="7" t="str">
        <f t="shared" si="1151"/>
        <v>Carrier Route Letters</v>
      </c>
      <c r="H2762" s="22" t="s">
        <v>202</v>
      </c>
    </row>
    <row r="2763" spans="3:10" ht="15" x14ac:dyDescent="0.3">
      <c r="C2763" s="1"/>
      <c r="D2763" s="7" t="str">
        <f t="shared" si="1149"/>
        <v>ECR Letters &lt;= 3.0 Ounces</v>
      </c>
      <c r="E2763" s="7" t="str">
        <f t="shared" si="1150"/>
        <v>Automation Letters - Trays on Pallets</v>
      </c>
      <c r="F2763" s="7" t="str">
        <f t="shared" si="1151"/>
        <v>Machinable Flat Bundles on Pallets</v>
      </c>
      <c r="H2763" s="22" t="s">
        <v>167</v>
      </c>
    </row>
    <row r="2764" spans="3:10" ht="15" x14ac:dyDescent="0.3">
      <c r="C2764" s="1"/>
      <c r="D2764" s="7" t="str">
        <f t="shared" si="1149"/>
        <v>ECR Letters &gt; 3.0 Ounces</v>
      </c>
      <c r="E2764" s="7" t="str">
        <f t="shared" si="1150"/>
        <v>Co-Trayed Flats</v>
      </c>
      <c r="F2764" s="7" t="str">
        <f t="shared" si="1151"/>
        <v>Machinable Flats Co-Sacked Preparation</v>
      </c>
      <c r="H2764" s="22" t="s">
        <v>168</v>
      </c>
    </row>
    <row r="2765" spans="3:10" ht="15" x14ac:dyDescent="0.3">
      <c r="C2765" s="1"/>
      <c r="D2765" s="7" t="str">
        <f t="shared" si="1149"/>
        <v>Flat Bundles on Pallets</v>
      </c>
      <c r="E2765" s="7" t="str">
        <f t="shared" si="1150"/>
        <v>Machinable Letter Trays on Pallets</v>
      </c>
      <c r="F2765" s="7" t="str">
        <f t="shared" si="1151"/>
        <v>Merged Bundles on Pallets</v>
      </c>
      <c r="H2765" s="22" t="s">
        <v>136</v>
      </c>
    </row>
    <row r="2766" spans="3:10" ht="15" x14ac:dyDescent="0.3">
      <c r="C2766" s="1"/>
      <c r="D2766" s="7" t="str">
        <f t="shared" si="1149"/>
        <v>Irregular Parcels</v>
      </c>
      <c r="E2766" s="7" t="str">
        <f t="shared" si="1150"/>
        <v>Machinable Letters</v>
      </c>
      <c r="F2766" s="7" t="str">
        <f t="shared" si="1151"/>
        <v>Merged Flats in Sacks</v>
      </c>
      <c r="H2766" s="22" t="s">
        <v>169</v>
      </c>
    </row>
    <row r="2767" spans="3:10" ht="15" x14ac:dyDescent="0.3">
      <c r="C2767" s="1"/>
      <c r="D2767" s="7" t="str">
        <f t="shared" si="1149"/>
        <v>Machinable Letters</v>
      </c>
      <c r="E2767" s="7" t="str">
        <f t="shared" si="1150"/>
        <v>Non-Automation Flat Trays on Pallets</v>
      </c>
      <c r="F2767" s="7" t="str">
        <f t="shared" si="1151"/>
        <v>Merged Pallets-5% Threshold</v>
      </c>
      <c r="H2767" s="22" t="s">
        <v>170</v>
      </c>
    </row>
    <row r="2768" spans="3:10" ht="15" x14ac:dyDescent="0.3">
      <c r="C2768" s="1"/>
      <c r="D2768" s="7" t="str">
        <f t="shared" si="1149"/>
        <v>Machinable Parcels</v>
      </c>
      <c r="E2768" s="7" t="str">
        <f t="shared" si="1150"/>
        <v>Non-Automation Flats</v>
      </c>
      <c r="F2768" s="7" t="str">
        <f t="shared" si="1151"/>
        <v>Merged Pallets-5% Threshold &amp; City State</v>
      </c>
      <c r="H2768" s="22" t="s">
        <v>171</v>
      </c>
    </row>
    <row r="2769" spans="3:16" ht="15" x14ac:dyDescent="0.3">
      <c r="C2769" s="1"/>
      <c r="D2769" s="7" t="str">
        <f t="shared" si="1149"/>
        <v>Merged Flat Bundles in Sacks</v>
      </c>
      <c r="E2769" s="7" t="str">
        <f t="shared" si="1150"/>
        <v>Non-Machinable Letter Trays on Pallets</v>
      </c>
      <c r="F2769" s="7" t="str">
        <f t="shared" si="1151"/>
        <v>Non-Automation Letters</v>
      </c>
      <c r="H2769" s="22" t="s">
        <v>172</v>
      </c>
    </row>
    <row r="2770" spans="3:16" ht="15" x14ac:dyDescent="0.3">
      <c r="C2770" s="1"/>
      <c r="D2770" s="7" t="str">
        <f t="shared" si="1149"/>
        <v>Merged Flat Bundles on Pallets</v>
      </c>
      <c r="E2770" s="7" t="str">
        <f t="shared" si="1150"/>
        <v>Nonmachinable Letters</v>
      </c>
      <c r="F2770" s="7" t="str">
        <f t="shared" si="1151"/>
        <v>Non-Barcoded Machinable Flats</v>
      </c>
      <c r="H2770" s="22" t="s">
        <v>137</v>
      </c>
    </row>
    <row r="2771" spans="3:16" ht="15" x14ac:dyDescent="0.3">
      <c r="C2771" s="1"/>
      <c r="D2771" s="7" t="str">
        <f t="shared" si="1149"/>
        <v>Merged Pallets-5% Threshold</v>
      </c>
      <c r="E2771" s="7"/>
      <c r="F2771" s="7" t="str">
        <f t="shared" si="1151"/>
        <v>Non-Machinable Flat Bundles on Pallets</v>
      </c>
      <c r="H2771" s="22" t="s">
        <v>138</v>
      </c>
    </row>
    <row r="2772" spans="3:16" ht="15" x14ac:dyDescent="0.3">
      <c r="C2772" s="1"/>
      <c r="D2772" s="7" t="str">
        <f t="shared" si="1149"/>
        <v>Merged Pallets-5% Threshold &amp; City State</v>
      </c>
      <c r="E2772" s="7"/>
      <c r="F2772" s="7"/>
      <c r="H2772" s="22" t="s">
        <v>139</v>
      </c>
    </row>
    <row r="2773" spans="3:16" ht="15" x14ac:dyDescent="0.3">
      <c r="C2773" s="1"/>
      <c r="D2773" s="7" t="str">
        <f t="shared" si="1149"/>
        <v>Non-Automation Flats</v>
      </c>
      <c r="E2773" s="7"/>
      <c r="F2773" s="7"/>
      <c r="H2773" s="22" t="s">
        <v>203</v>
      </c>
    </row>
    <row r="2774" spans="3:16" ht="15" x14ac:dyDescent="0.3">
      <c r="C2774" s="1"/>
      <c r="D2774" s="7" t="str">
        <f t="shared" si="1149"/>
        <v>Nonmachinable Letters</v>
      </c>
      <c r="E2774" s="29"/>
      <c r="F2774" s="7"/>
      <c r="H2774" s="22" t="s">
        <v>173</v>
      </c>
    </row>
    <row r="2775" spans="3:16" ht="16.8" x14ac:dyDescent="0.3">
      <c r="C2775" s="68" t="s">
        <v>40</v>
      </c>
      <c r="D2775" s="68"/>
      <c r="E2775" s="68"/>
      <c r="F2775" s="68"/>
      <c r="H2775" s="23" t="s">
        <v>41</v>
      </c>
    </row>
    <row r="2776" spans="3:16" ht="15.6" x14ac:dyDescent="0.3">
      <c r="C2776" s="1"/>
      <c r="D2776" s="13" t="s">
        <v>42</v>
      </c>
      <c r="E2776" s="7"/>
      <c r="F2776" s="7"/>
      <c r="H2776" s="22" t="s">
        <v>140</v>
      </c>
      <c r="I2776" s="22" t="s">
        <v>42</v>
      </c>
    </row>
    <row r="2777" spans="3:16" ht="15" x14ac:dyDescent="0.3">
      <c r="C2777" s="1"/>
      <c r="D2777" s="7" t="str">
        <f>+I2777</f>
        <v>✔Additional User Documentation (Any)</v>
      </c>
      <c r="E2777" s="7" t="str">
        <f>+J2777</f>
        <v>✔Optional Endorsement Lines (OELs)</v>
      </c>
      <c r="F2777" s="7" t="str">
        <f>+K2777</f>
        <v>✔Job Setup/Parameter Report</v>
      </c>
      <c r="H2777" s="22" t="s">
        <v>44</v>
      </c>
      <c r="I2777" s="23" t="s">
        <v>45</v>
      </c>
      <c r="J2777" s="23" t="s">
        <v>47</v>
      </c>
      <c r="K2777" s="23" t="s">
        <v>48</v>
      </c>
      <c r="L2777" s="23" t="s">
        <v>49</v>
      </c>
      <c r="M2777" s="23" t="s">
        <v>51</v>
      </c>
      <c r="N2777" s="23" t="s">
        <v>53</v>
      </c>
      <c r="O2777" s="23" t="s">
        <v>54</v>
      </c>
      <c r="P2777" s="23" t="s">
        <v>55</v>
      </c>
    </row>
    <row r="2778" spans="3:16" ht="15" x14ac:dyDescent="0.3">
      <c r="C2778" s="1"/>
      <c r="D2778" s="7" t="str">
        <f t="shared" ref="D2778:F2779" si="1152">+I2778</f>
        <v>✔USPS Qualification Report</v>
      </c>
      <c r="E2778" s="7" t="str">
        <f t="shared" si="1152"/>
        <v>✔Origin 3-digit Trays/Sacks</v>
      </c>
      <c r="F2778" s="7" t="str">
        <f t="shared" si="1152"/>
        <v>✔IM Barcoded Tray Labels</v>
      </c>
      <c r="H2778" s="22" t="s">
        <v>56</v>
      </c>
      <c r="I2778" s="22" t="str">
        <f>L2777</f>
        <v>✔USPS Qualification Report</v>
      </c>
      <c r="J2778" s="22" t="str">
        <f t="shared" ref="J2778:K2778" si="1153">M2777</f>
        <v>✔Origin 3-digit Trays/Sacks</v>
      </c>
      <c r="K2778" s="22" t="str">
        <f t="shared" si="1153"/>
        <v>✔IM Barcoded Tray Labels</v>
      </c>
    </row>
    <row r="2779" spans="3:16" ht="15" x14ac:dyDescent="0.3">
      <c r="C2779" s="1"/>
      <c r="D2779" s="7" t="str">
        <f t="shared" si="1152"/>
        <v>✔Origin AADC Trays</v>
      </c>
      <c r="E2779" s="7" t="str">
        <f t="shared" si="1152"/>
        <v>✔FSS Preparation</v>
      </c>
      <c r="F2779" s="7"/>
      <c r="H2779" s="22" t="s">
        <v>26</v>
      </c>
      <c r="I2779" s="22" t="str">
        <f>O2777</f>
        <v>✔Origin AADC Trays</v>
      </c>
      <c r="J2779" s="22" t="str">
        <f t="shared" ref="J2779:K2779" si="1154">P2777</f>
        <v>✔FSS Preparation</v>
      </c>
      <c r="K2779" s="22">
        <f t="shared" si="1154"/>
        <v>0</v>
      </c>
    </row>
    <row r="2780" spans="3:16" ht="15" x14ac:dyDescent="0.3">
      <c r="C2780" s="1"/>
      <c r="D2780" s="7"/>
      <c r="E2780" s="7"/>
      <c r="F2780" s="7"/>
      <c r="H2780" s="22" t="s">
        <v>141</v>
      </c>
      <c r="I2780" s="22">
        <f>R2777</f>
        <v>0</v>
      </c>
      <c r="J2780" s="22">
        <f t="shared" ref="J2780:K2780" si="1155">S2777</f>
        <v>0</v>
      </c>
      <c r="K2780" s="22">
        <f t="shared" si="1155"/>
        <v>0</v>
      </c>
    </row>
    <row r="2781" spans="3:16" ht="15" x14ac:dyDescent="0.3">
      <c r="C2781" s="1"/>
      <c r="D2781" s="7"/>
      <c r="E2781" s="7"/>
      <c r="F2781" s="7"/>
      <c r="H2781" s="22" t="s">
        <v>345</v>
      </c>
    </row>
    <row r="2782" spans="3:16" ht="15.6" x14ac:dyDescent="0.3">
      <c r="C2782" s="1"/>
      <c r="D2782" s="13" t="s">
        <v>104</v>
      </c>
      <c r="E2782" s="7"/>
      <c r="F2782" s="7"/>
      <c r="H2782" s="22" t="s">
        <v>142</v>
      </c>
      <c r="I2782" s="22" t="s">
        <v>104</v>
      </c>
    </row>
    <row r="2783" spans="3:16" ht="15" x14ac:dyDescent="0.3">
      <c r="C2783" s="1"/>
      <c r="D2783" s="7" t="str">
        <f>I2783</f>
        <v>✔5-digit Scheme Bundles (L007)</v>
      </c>
      <c r="E2783" s="7" t="str">
        <f t="shared" ref="E2783:F2783" si="1156">J2783</f>
        <v>✔3-digit Scheme Bundles (L008)</v>
      </c>
      <c r="F2783" s="7" t="str">
        <f t="shared" si="1156"/>
        <v>✔5-digit Scheme Sacks</v>
      </c>
      <c r="H2783" s="22" t="s">
        <v>170</v>
      </c>
      <c r="I2783" s="23" t="s">
        <v>107</v>
      </c>
      <c r="J2783" s="23" t="s">
        <v>108</v>
      </c>
      <c r="K2783" s="23" t="s">
        <v>109</v>
      </c>
    </row>
    <row r="2784" spans="3:16" ht="15" x14ac:dyDescent="0.3">
      <c r="C2784" s="1"/>
      <c r="D2784" s="7"/>
      <c r="E2784" s="7"/>
      <c r="F2784" s="7"/>
      <c r="H2784" s="22" t="s">
        <v>143</v>
      </c>
    </row>
    <row r="2785" spans="3:12" ht="15.6" x14ac:dyDescent="0.3">
      <c r="C2785" s="1"/>
      <c r="D2785" s="13" t="s">
        <v>110</v>
      </c>
      <c r="E2785" s="7"/>
      <c r="F2785" s="7"/>
      <c r="H2785" s="22" t="s">
        <v>203</v>
      </c>
      <c r="I2785" s="22" t="s">
        <v>110</v>
      </c>
    </row>
    <row r="2786" spans="3:12" ht="15" x14ac:dyDescent="0.3">
      <c r="C2786" s="1"/>
      <c r="D2786" s="7" t="str">
        <f>I2786</f>
        <v>✔Reduced Overflow</v>
      </c>
      <c r="E2786" s="7" t="str">
        <f t="shared" ref="E2786:F2786" si="1157">J2786</f>
        <v>✔5-digit\Scheme Trays</v>
      </c>
      <c r="F2786" s="7" t="str">
        <f t="shared" si="1157"/>
        <v>✔3-digit\Scheme Trays</v>
      </c>
      <c r="H2786" s="22" t="s">
        <v>144</v>
      </c>
      <c r="I2786" s="23" t="s">
        <v>113</v>
      </c>
      <c r="J2786" s="23" t="s">
        <v>114</v>
      </c>
      <c r="K2786" s="23" t="s">
        <v>115</v>
      </c>
      <c r="L2786" s="23" t="s">
        <v>116</v>
      </c>
    </row>
    <row r="2787" spans="3:12" ht="15" x14ac:dyDescent="0.3">
      <c r="C2787" s="1"/>
      <c r="D2787" s="7" t="str">
        <f>I2787</f>
        <v>✔AADC Trays</v>
      </c>
      <c r="E2787" s="7"/>
      <c r="F2787" s="7"/>
      <c r="H2787" s="22" t="s">
        <v>173</v>
      </c>
      <c r="I2787" s="22" t="str">
        <f>L2786</f>
        <v>✔AADC Trays</v>
      </c>
      <c r="J2787" s="22">
        <f t="shared" ref="J2787:K2787" si="1158">M2786</f>
        <v>0</v>
      </c>
      <c r="K2787" s="22">
        <f t="shared" si="1158"/>
        <v>0</v>
      </c>
    </row>
    <row r="2788" spans="3:12" ht="15" x14ac:dyDescent="0.3">
      <c r="C2788" s="1"/>
      <c r="D2788" s="7"/>
      <c r="E2788" s="7"/>
      <c r="F2788" s="7"/>
      <c r="H2788" s="22" t="s">
        <v>76</v>
      </c>
    </row>
    <row r="2789" spans="3:12" ht="15.6" x14ac:dyDescent="0.3">
      <c r="C2789" s="1"/>
      <c r="D2789" s="13" t="s">
        <v>119</v>
      </c>
      <c r="E2789" s="7"/>
      <c r="F2789" s="7"/>
      <c r="H2789" s="22" t="s">
        <v>145</v>
      </c>
      <c r="I2789" s="22" t="s">
        <v>119</v>
      </c>
    </row>
    <row r="2790" spans="3:12" ht="15" x14ac:dyDescent="0.3">
      <c r="C2790" s="1"/>
      <c r="D2790" s="7" t="str">
        <f>I2790</f>
        <v>✔PS Form 3600-FCM</v>
      </c>
      <c r="E2790" s="7" t="str">
        <f t="shared" ref="E2790:F2790" si="1159">J2790</f>
        <v>✔PS Form 3602-N</v>
      </c>
      <c r="F2790" s="7" t="str">
        <f t="shared" si="1159"/>
        <v>✔PS Form 3602-R</v>
      </c>
      <c r="H2790" s="22" t="s">
        <v>146</v>
      </c>
      <c r="I2790" s="23" t="s">
        <v>123</v>
      </c>
      <c r="J2790" s="23" t="s">
        <v>127</v>
      </c>
      <c r="K2790" s="23" t="s">
        <v>132</v>
      </c>
    </row>
    <row r="2791" spans="3:12" ht="15" x14ac:dyDescent="0.3">
      <c r="C2791" s="1"/>
      <c r="D2791" s="7"/>
      <c r="E2791" s="7"/>
      <c r="F2791" s="7"/>
      <c r="H2791" s="22" t="s">
        <v>147</v>
      </c>
      <c r="I2791" s="22">
        <f>L2790</f>
        <v>0</v>
      </c>
      <c r="J2791" s="22">
        <f t="shared" ref="J2791:K2791" si="1160">M2790</f>
        <v>0</v>
      </c>
      <c r="K2791" s="22">
        <f t="shared" si="1160"/>
        <v>0</v>
      </c>
    </row>
    <row r="2792" spans="3:12" ht="15" x14ac:dyDescent="0.3">
      <c r="C2792" s="1"/>
      <c r="D2792" s="7"/>
      <c r="E2792" s="7"/>
      <c r="F2792" s="7"/>
      <c r="H2792" s="22" t="s">
        <v>148</v>
      </c>
      <c r="I2792" s="22">
        <f>O2790</f>
        <v>0</v>
      </c>
      <c r="J2792" s="22">
        <f t="shared" ref="J2792:K2792" si="1161">P2790</f>
        <v>0</v>
      </c>
      <c r="K2792" s="22">
        <f t="shared" si="1161"/>
        <v>0</v>
      </c>
    </row>
    <row r="2793" spans="3:12" ht="15" x14ac:dyDescent="0.3">
      <c r="C2793" s="32"/>
      <c r="D2793" s="27"/>
      <c r="E2793" s="27"/>
      <c r="F2793" s="27"/>
      <c r="H2793" s="22" t="s">
        <v>149</v>
      </c>
      <c r="I2793" s="22">
        <f>R2790</f>
        <v>0</v>
      </c>
      <c r="J2793" s="22">
        <f>S2790</f>
        <v>0</v>
      </c>
      <c r="K2793" s="22">
        <f>T2790</f>
        <v>0</v>
      </c>
    </row>
    <row r="2794" spans="3:12" ht="15.6" x14ac:dyDescent="0.3">
      <c r="C2794" s="1"/>
      <c r="D2794" s="13" t="s">
        <v>111</v>
      </c>
      <c r="E2794" s="17" t="s">
        <v>133</v>
      </c>
      <c r="F2794" s="6" t="str">
        <f>H2807</f>
        <v>$101 - $500</v>
      </c>
      <c r="H2794" s="22" t="s">
        <v>346</v>
      </c>
    </row>
    <row r="2795" spans="3:12" ht="15.75" customHeight="1" x14ac:dyDescent="0.3">
      <c r="C2795" s="1"/>
      <c r="D2795" s="74" t="str">
        <f>H2806</f>
        <v>PC: ** 32-BIT WINDOWS, 64-BIT WINDOWS</v>
      </c>
      <c r="E2795" s="74"/>
      <c r="F2795" s="74"/>
      <c r="H2795" s="22" t="s">
        <v>150</v>
      </c>
    </row>
    <row r="2796" spans="3:12" ht="15.75" customHeight="1" x14ac:dyDescent="0.3">
      <c r="C2796" s="1"/>
      <c r="D2796" s="74"/>
      <c r="E2796" s="74"/>
      <c r="F2796" s="74"/>
      <c r="H2796" s="22" t="s">
        <v>151</v>
      </c>
    </row>
    <row r="2797" spans="3:12" ht="15.6" x14ac:dyDescent="0.3">
      <c r="C2797" s="1"/>
      <c r="D2797" s="7" t="s">
        <v>120</v>
      </c>
      <c r="E2797" s="17" t="s">
        <v>134</v>
      </c>
      <c r="F2797" s="18">
        <f>$I$2</f>
        <v>45678</v>
      </c>
      <c r="H2797" s="22" t="s">
        <v>138</v>
      </c>
    </row>
    <row r="2798" spans="3:12" ht="15" x14ac:dyDescent="0.3">
      <c r="C2798" s="1"/>
      <c r="D2798" s="7"/>
      <c r="E2798" s="7"/>
      <c r="F2798" s="7"/>
      <c r="H2798" s="22" t="s">
        <v>139</v>
      </c>
    </row>
    <row r="2799" spans="3:12" ht="15" x14ac:dyDescent="0.3">
      <c r="C2799" s="1"/>
      <c r="D2799" s="7"/>
      <c r="E2799" s="7"/>
      <c r="F2799" s="7"/>
      <c r="H2799" s="22" t="s">
        <v>152</v>
      </c>
    </row>
    <row r="2800" spans="3:12" ht="15" x14ac:dyDescent="0.3">
      <c r="C2800" s="1"/>
      <c r="D2800" s="7"/>
      <c r="E2800" s="7"/>
      <c r="F2800" s="7"/>
      <c r="H2800" s="22" t="s">
        <v>153</v>
      </c>
    </row>
    <row r="2801" spans="3:8" ht="15.6" x14ac:dyDescent="0.3">
      <c r="C2801" s="1"/>
      <c r="D2801" s="13"/>
      <c r="E2801" s="17"/>
      <c r="F2801" s="6"/>
      <c r="H2801" s="22" t="s">
        <v>154</v>
      </c>
    </row>
    <row r="2802" spans="3:8" ht="15" customHeight="1" x14ac:dyDescent="0.3">
      <c r="C2802" s="1"/>
      <c r="D2802" s="6"/>
      <c r="E2802" s="17"/>
      <c r="F2802" s="18"/>
      <c r="H2802" s="22" t="s">
        <v>40</v>
      </c>
    </row>
    <row r="2803" spans="3:8" ht="15" customHeight="1" x14ac:dyDescent="0.3">
      <c r="C2803" s="1"/>
      <c r="D2803" s="7"/>
      <c r="E2803" s="17"/>
      <c r="F2803" s="18"/>
      <c r="H2803" s="22"/>
    </row>
    <row r="2804" spans="3:8" ht="15" x14ac:dyDescent="0.3">
      <c r="C2804" s="1"/>
      <c r="D2804" s="7"/>
      <c r="E2804" s="19"/>
      <c r="F2804" s="20"/>
      <c r="H2804" s="22" t="s">
        <v>111</v>
      </c>
    </row>
    <row r="2805" spans="3:8" ht="14.4" x14ac:dyDescent="0.3">
      <c r="C2805" s="1"/>
      <c r="D2805" s="9"/>
      <c r="E2805" s="9"/>
      <c r="F2805" s="9"/>
      <c r="H2805" s="22" t="s">
        <v>259</v>
      </c>
    </row>
    <row r="2806" spans="3:8" ht="14.4" x14ac:dyDescent="0.3">
      <c r="C2806" s="40"/>
      <c r="D2806" s="9"/>
      <c r="E2806" s="9"/>
      <c r="F2806" s="9"/>
      <c r="H2806" s="22" t="s">
        <v>260</v>
      </c>
    </row>
    <row r="2807" spans="3:8" ht="14.4" x14ac:dyDescent="0.3">
      <c r="C2807" s="1"/>
      <c r="D2807" s="9"/>
      <c r="E2807" s="9"/>
      <c r="F2807" s="9"/>
      <c r="H2807" s="22" t="s">
        <v>163</v>
      </c>
    </row>
    <row r="2808" spans="3:8" ht="14.4" x14ac:dyDescent="0.3">
      <c r="C2808" s="1"/>
      <c r="D2808" s="41"/>
      <c r="E2808" s="9"/>
      <c r="F2808" s="9"/>
      <c r="H2808" s="22" t="s">
        <v>120</v>
      </c>
    </row>
    <row r="2809" spans="3:8" ht="14.4" x14ac:dyDescent="0.3">
      <c r="C2809" s="1"/>
      <c r="D2809" s="9"/>
      <c r="E2809" s="9"/>
      <c r="F2809" s="9"/>
      <c r="H2809" s="36">
        <v>43585</v>
      </c>
    </row>
    <row r="2810" spans="3:8" ht="14.4" x14ac:dyDescent="0.3">
      <c r="C2810" s="1"/>
      <c r="D2810" s="9"/>
      <c r="E2810" s="9"/>
      <c r="F2810" s="9"/>
      <c r="H2810" s="22"/>
    </row>
    <row r="2811" spans="3:8" ht="14.4" x14ac:dyDescent="0.3">
      <c r="C2811" s="1"/>
      <c r="D2811" s="9"/>
      <c r="E2811" s="9"/>
      <c r="F2811" s="9"/>
      <c r="H2811" s="22"/>
    </row>
    <row r="2812" spans="3:8" ht="14.4" x14ac:dyDescent="0.3">
      <c r="C2812" s="1"/>
      <c r="D2812" s="9"/>
      <c r="E2812" s="9"/>
      <c r="F2812" s="9"/>
      <c r="H2812" s="22"/>
    </row>
    <row r="2813" spans="3:8" ht="14.4" x14ac:dyDescent="0.3">
      <c r="C2813" s="1"/>
      <c r="D2813" s="9"/>
      <c r="E2813" s="9"/>
      <c r="F2813" s="9"/>
      <c r="H2813" s="22"/>
    </row>
    <row r="2814" spans="3:8" ht="14.4" x14ac:dyDescent="0.3">
      <c r="C2814" s="1"/>
      <c r="D2814" s="41"/>
      <c r="E2814" s="42"/>
      <c r="F2814" s="43"/>
      <c r="H2814" s="22"/>
    </row>
    <row r="2815" spans="3:8" ht="14.4" x14ac:dyDescent="0.3">
      <c r="C2815" s="1"/>
      <c r="D2815" s="41"/>
      <c r="E2815" s="42"/>
      <c r="F2815" s="43"/>
      <c r="H2815" s="22"/>
    </row>
    <row r="2816" spans="3:8" ht="14.4" x14ac:dyDescent="0.3">
      <c r="C2816" s="1"/>
      <c r="D2816" s="43"/>
      <c r="E2816" s="42"/>
      <c r="F2816" s="44"/>
      <c r="H2816" s="22"/>
    </row>
    <row r="2817" spans="3:10" ht="14.4" x14ac:dyDescent="0.3">
      <c r="C2817" s="1"/>
      <c r="D2817" s="43"/>
      <c r="E2817" s="42"/>
      <c r="F2817" s="44"/>
      <c r="G2817">
        <f>2079-2004+1</f>
        <v>76</v>
      </c>
      <c r="H2817" s="22"/>
    </row>
    <row r="2818" spans="3:10" ht="14.4" x14ac:dyDescent="0.3">
      <c r="C2818" s="1"/>
      <c r="D2818" s="1"/>
      <c r="E2818" s="1"/>
      <c r="F2818" s="1"/>
      <c r="H2818" s="22"/>
    </row>
    <row r="2819" spans="3:10" ht="16.8" x14ac:dyDescent="0.3">
      <c r="C2819" s="72" t="s">
        <v>3</v>
      </c>
      <c r="D2819" s="72"/>
      <c r="E2819" s="72"/>
      <c r="F2819" s="72"/>
      <c r="H2819" s="22"/>
    </row>
    <row r="2820" spans="3:10" ht="16.8" x14ac:dyDescent="0.3">
      <c r="C2820" s="73" t="s">
        <v>4</v>
      </c>
      <c r="D2820" s="73"/>
      <c r="E2820" s="73"/>
      <c r="F2820" s="73"/>
      <c r="H2820" s="22"/>
    </row>
    <row r="2821" spans="3:10" ht="14.4" x14ac:dyDescent="0.3">
      <c r="C2821" s="1"/>
      <c r="D2821" s="9"/>
      <c r="E2821" s="9"/>
      <c r="F2821" s="9"/>
      <c r="H2821" s="22"/>
    </row>
    <row r="2822" spans="3:10" ht="15.6" x14ac:dyDescent="0.3">
      <c r="C2822" s="69" t="str">
        <f t="shared" ref="C2822:C2831" si="1162">+J2822</f>
        <v>Company Name:   MYPOSTAGERATESAVER (DBA)</v>
      </c>
      <c r="D2822" s="69"/>
      <c r="E2822" s="69"/>
      <c r="F2822" s="69"/>
      <c r="H2822" s="22" t="s">
        <v>5</v>
      </c>
      <c r="I2822" s="22" t="s">
        <v>261</v>
      </c>
      <c r="J2822" s="22" t="str">
        <f t="shared" ref="J2822:J2831" si="1163">CONCATENATE(H2822,I2822)</f>
        <v>Company Name:   MYPOSTAGERATESAVER (DBA)</v>
      </c>
    </row>
    <row r="2823" spans="3:10" ht="15.6" x14ac:dyDescent="0.3">
      <c r="C2823" s="69" t="str">
        <f t="shared" si="1162"/>
        <v>Product Name:   MYPOSTAGERATESAVER</v>
      </c>
      <c r="D2823" s="69"/>
      <c r="E2823" s="69"/>
      <c r="F2823" s="69"/>
      <c r="H2823" s="22" t="s">
        <v>7</v>
      </c>
      <c r="I2823" s="22" t="s">
        <v>262</v>
      </c>
      <c r="J2823" s="22" t="str">
        <f t="shared" si="1163"/>
        <v>Product Name:   MYPOSTAGERATESAVER</v>
      </c>
    </row>
    <row r="2824" spans="3:10" ht="15.6" x14ac:dyDescent="0.3">
      <c r="C2824" s="69" t="str">
        <f t="shared" si="1162"/>
        <v>Product Version:   9.13.0S</v>
      </c>
      <c r="D2824" s="69"/>
      <c r="E2824" s="69"/>
      <c r="F2824" s="69"/>
      <c r="H2824" s="22" t="s">
        <v>9</v>
      </c>
      <c r="I2824" s="22" t="s">
        <v>263</v>
      </c>
      <c r="J2824" s="22" t="str">
        <f t="shared" si="1163"/>
        <v>Product Version:   9.13.0S</v>
      </c>
    </row>
    <row r="2825" spans="3:10" ht="15" x14ac:dyDescent="0.3">
      <c r="C2825" s="70" t="str">
        <f t="shared" si="1162"/>
        <v>Sales Contact:   Sales Department</v>
      </c>
      <c r="D2825" s="70"/>
      <c r="E2825" s="70"/>
      <c r="F2825" s="70"/>
      <c r="H2825" s="22" t="s">
        <v>10</v>
      </c>
      <c r="I2825" s="22" t="s">
        <v>264</v>
      </c>
      <c r="J2825" s="22" t="str">
        <f t="shared" si="1163"/>
        <v>Sales Contact:   Sales Department</v>
      </c>
    </row>
    <row r="2826" spans="3:10" ht="15" x14ac:dyDescent="0.3">
      <c r="C2826" s="70" t="str">
        <f t="shared" si="1162"/>
        <v>Address:   1202 Kifer Rd</v>
      </c>
      <c r="D2826" s="70"/>
      <c r="E2826" s="70"/>
      <c r="F2826" s="70"/>
      <c r="H2826" s="22" t="s">
        <v>12</v>
      </c>
      <c r="I2826" s="34" t="s">
        <v>370</v>
      </c>
      <c r="J2826" s="22" t="str">
        <f t="shared" si="1163"/>
        <v>Address:   1202 Kifer Rd</v>
      </c>
    </row>
    <row r="2827" spans="3:10" ht="15" x14ac:dyDescent="0.3">
      <c r="C2827" s="70" t="str">
        <f t="shared" si="1162"/>
        <v>City State Zip:   Sunnyvale CA  94086-5304</v>
      </c>
      <c r="D2827" s="70"/>
      <c r="E2827" s="70"/>
      <c r="F2827" s="70"/>
      <c r="H2827" s="22" t="s">
        <v>14</v>
      </c>
      <c r="I2827" s="22" t="s">
        <v>359</v>
      </c>
      <c r="J2827" s="22" t="str">
        <f t="shared" si="1163"/>
        <v>City State Zip:   Sunnyvale CA  94086-5304</v>
      </c>
    </row>
    <row r="2828" spans="3:10" ht="15" x14ac:dyDescent="0.3">
      <c r="C2828" s="70" t="str">
        <f t="shared" si="1162"/>
        <v>Phone:   (408) 636-2170</v>
      </c>
      <c r="D2828" s="70"/>
      <c r="E2828" s="70"/>
      <c r="F2828" s="70"/>
      <c r="H2828" s="22" t="s">
        <v>15</v>
      </c>
      <c r="I2828" s="22" t="s">
        <v>265</v>
      </c>
      <c r="J2828" s="22" t="str">
        <f t="shared" si="1163"/>
        <v>Phone:   (408) 636-2170</v>
      </c>
    </row>
    <row r="2829" spans="3:10" ht="15" x14ac:dyDescent="0.3">
      <c r="C2829" s="70" t="str">
        <f t="shared" si="1162"/>
        <v>Fax:   (408) 636-2171</v>
      </c>
      <c r="D2829" s="70"/>
      <c r="E2829" s="70"/>
      <c r="F2829" s="70"/>
      <c r="H2829" s="22" t="s">
        <v>17</v>
      </c>
      <c r="I2829" s="22" t="s">
        <v>266</v>
      </c>
      <c r="J2829" s="22" t="str">
        <f t="shared" si="1163"/>
        <v>Fax:   (408) 636-2171</v>
      </c>
    </row>
    <row r="2830" spans="3:10" ht="15" x14ac:dyDescent="0.3">
      <c r="C2830" s="70" t="str">
        <f t="shared" si="1162"/>
        <v>Email:   sales@mypostageratesaver.com</v>
      </c>
      <c r="D2830" s="70"/>
      <c r="E2830" s="70"/>
      <c r="F2830" s="70"/>
      <c r="H2830" s="22" t="s">
        <v>19</v>
      </c>
      <c r="I2830" s="22" t="s">
        <v>267</v>
      </c>
      <c r="J2830" s="22" t="str">
        <f t="shared" si="1163"/>
        <v>Email:   sales@mypostageratesaver.com</v>
      </c>
    </row>
    <row r="2831" spans="3:10" ht="15" x14ac:dyDescent="0.3">
      <c r="C2831" s="70" t="str">
        <f t="shared" si="1162"/>
        <v>Web:   www.mypostageratesaver.com</v>
      </c>
      <c r="D2831" s="70"/>
      <c r="E2831" s="70"/>
      <c r="F2831" s="70"/>
      <c r="H2831" s="22" t="s">
        <v>21</v>
      </c>
      <c r="I2831" s="22" t="s">
        <v>268</v>
      </c>
      <c r="J2831" s="22" t="str">
        <f t="shared" si="1163"/>
        <v>Web:   www.mypostageratesaver.com</v>
      </c>
    </row>
    <row r="2832" spans="3:10" x14ac:dyDescent="0.25">
      <c r="C2832" s="1"/>
      <c r="D2832" s="9"/>
      <c r="E2832" s="9"/>
      <c r="F2832" s="9"/>
    </row>
    <row r="2833" spans="3:8" ht="16.8" x14ac:dyDescent="0.25">
      <c r="C2833" s="68" t="s">
        <v>23</v>
      </c>
      <c r="D2833" s="68"/>
      <c r="E2833" s="68"/>
      <c r="F2833" s="68"/>
    </row>
    <row r="2834" spans="3:8" ht="15.6" x14ac:dyDescent="0.3">
      <c r="C2834" s="1"/>
      <c r="D2834" s="28" t="str">
        <f>H2834</f>
        <v>Standard Mail</v>
      </c>
      <c r="E2834" s="28" t="str">
        <f>H2851</f>
        <v>First-Class</v>
      </c>
      <c r="F2834" s="13" t="str">
        <f>+H2864</f>
        <v>Periodical</v>
      </c>
      <c r="H2834" s="22" t="s">
        <v>24</v>
      </c>
    </row>
    <row r="2835" spans="3:8" ht="15" x14ac:dyDescent="0.3">
      <c r="C2835" s="1"/>
      <c r="D2835" s="7" t="str">
        <f>+H2835</f>
        <v>✔Automation Flats</v>
      </c>
      <c r="E2835" s="7" t="str">
        <f>+H2852</f>
        <v>Automation Flat Trays on Pallets</v>
      </c>
      <c r="F2835" s="7" t="str">
        <f>+H2865</f>
        <v>✔Automation Letters</v>
      </c>
      <c r="H2835" s="22" t="s">
        <v>25</v>
      </c>
    </row>
    <row r="2836" spans="3:8" ht="15" x14ac:dyDescent="0.3">
      <c r="C2836" s="1"/>
      <c r="D2836" s="7" t="str">
        <f t="shared" ref="D2836:D2849" si="1164">+H2836</f>
        <v>✔Automation Letters</v>
      </c>
      <c r="E2836" s="7" t="str">
        <f t="shared" ref="E2836:E2846" si="1165">+H2853</f>
        <v>✔Automation Flats - Bundle Based Option</v>
      </c>
      <c r="F2836" s="7" t="str">
        <f t="shared" ref="F2836:F2847" si="1166">+H2866</f>
        <v>✔Barcoded Machinable Flats</v>
      </c>
      <c r="H2836" s="22" t="s">
        <v>26</v>
      </c>
    </row>
    <row r="2837" spans="3:8" ht="15" x14ac:dyDescent="0.3">
      <c r="C2837" s="1"/>
      <c r="D2837" s="7" t="str">
        <f t="shared" si="1164"/>
        <v>✔Co-Sacked Flats</v>
      </c>
      <c r="E2837" s="7" t="str">
        <f t="shared" si="1165"/>
        <v>Automation Flats - Tray Based Option</v>
      </c>
      <c r="F2837" s="7" t="str">
        <f t="shared" si="1166"/>
        <v>Carrier Route Flats</v>
      </c>
      <c r="H2837" s="22" t="s">
        <v>341</v>
      </c>
    </row>
    <row r="2838" spans="3:8" ht="15" x14ac:dyDescent="0.3">
      <c r="C2838" s="1"/>
      <c r="D2838" s="7" t="str">
        <f t="shared" si="1164"/>
        <v>✔ECR Flats</v>
      </c>
      <c r="E2838" s="7" t="str">
        <f t="shared" si="1165"/>
        <v>✔Automation Letters</v>
      </c>
      <c r="F2838" s="7" t="str">
        <f t="shared" si="1166"/>
        <v>Carrier Route Letters</v>
      </c>
      <c r="H2838" s="22" t="s">
        <v>27</v>
      </c>
    </row>
    <row r="2839" spans="3:8" ht="15" x14ac:dyDescent="0.3">
      <c r="C2839" s="1"/>
      <c r="D2839" s="7" t="str">
        <f t="shared" si="1164"/>
        <v>✔ECR Letters &lt;= 3.0 Ounces</v>
      </c>
      <c r="E2839" s="7" t="str">
        <f t="shared" si="1165"/>
        <v>Automation Letters - Trays on Pallets</v>
      </c>
      <c r="F2839" s="7" t="str">
        <f t="shared" si="1166"/>
        <v>Machinable Flat Bundles on Pallets</v>
      </c>
      <c r="H2839" s="22" t="s">
        <v>28</v>
      </c>
    </row>
    <row r="2840" spans="3:8" ht="15" x14ac:dyDescent="0.3">
      <c r="C2840" s="1"/>
      <c r="D2840" s="7" t="str">
        <f t="shared" si="1164"/>
        <v>✔ECR Letters &gt; 3.0 Ounces</v>
      </c>
      <c r="E2840" s="7" t="str">
        <f t="shared" si="1165"/>
        <v>✔Co-Trayed Flats</v>
      </c>
      <c r="F2840" s="7" t="str">
        <f t="shared" si="1166"/>
        <v>Machinable Flats Co-Sacked Preparation</v>
      </c>
      <c r="H2840" s="22" t="s">
        <v>29</v>
      </c>
    </row>
    <row r="2841" spans="3:8" ht="15" x14ac:dyDescent="0.3">
      <c r="C2841" s="1"/>
      <c r="D2841" s="7" t="str">
        <f t="shared" si="1164"/>
        <v>Flat Bundles on Pallets</v>
      </c>
      <c r="E2841" s="7" t="str">
        <f t="shared" si="1165"/>
        <v>Machinable Letter Trays on Pallets</v>
      </c>
      <c r="F2841" s="7" t="str">
        <f t="shared" si="1166"/>
        <v>Merged Bundles on Pallets</v>
      </c>
      <c r="H2841" s="22" t="s">
        <v>136</v>
      </c>
    </row>
    <row r="2842" spans="3:8" ht="15" x14ac:dyDescent="0.3">
      <c r="C2842" s="1"/>
      <c r="D2842" s="7" t="str">
        <f t="shared" si="1164"/>
        <v>✔Irregular Parcels</v>
      </c>
      <c r="E2842" s="7" t="str">
        <f t="shared" si="1165"/>
        <v>✔Machinable Letters</v>
      </c>
      <c r="F2842" s="7" t="str">
        <f t="shared" si="1166"/>
        <v>Merged Flats in Sacks</v>
      </c>
      <c r="H2842" s="22" t="s">
        <v>31</v>
      </c>
    </row>
    <row r="2843" spans="3:8" ht="15" x14ac:dyDescent="0.3">
      <c r="C2843" s="1"/>
      <c r="D2843" s="7" t="str">
        <f t="shared" si="1164"/>
        <v>✔Machinable Letters</v>
      </c>
      <c r="E2843" s="7" t="str">
        <f t="shared" si="1165"/>
        <v>Non-Automation Flat Trays on Pallets</v>
      </c>
      <c r="F2843" s="7" t="str">
        <f t="shared" si="1166"/>
        <v>Merged Pallets-5% Threshold</v>
      </c>
      <c r="H2843" s="22" t="s">
        <v>32</v>
      </c>
    </row>
    <row r="2844" spans="3:8" ht="15" x14ac:dyDescent="0.3">
      <c r="C2844" s="1"/>
      <c r="D2844" s="7" t="str">
        <f t="shared" si="1164"/>
        <v>✔Machinable Parcels</v>
      </c>
      <c r="E2844" s="7" t="str">
        <f t="shared" si="1165"/>
        <v>✔Non-Automation Flats</v>
      </c>
      <c r="F2844" s="7" t="str">
        <f t="shared" si="1166"/>
        <v>Merged Pallets-5% Threshold &amp; City State</v>
      </c>
      <c r="H2844" s="22" t="s">
        <v>33</v>
      </c>
    </row>
    <row r="2845" spans="3:8" ht="15" x14ac:dyDescent="0.3">
      <c r="C2845" s="1"/>
      <c r="D2845" s="7" t="str">
        <f t="shared" si="1164"/>
        <v>Merged Flat Bundles in Sacks</v>
      </c>
      <c r="E2845" s="7" t="str">
        <f t="shared" si="1165"/>
        <v>Non-Machinable Letter Trays on Pallets</v>
      </c>
      <c r="F2845" s="7" t="str">
        <f t="shared" si="1166"/>
        <v>✔Non-Automation Letters</v>
      </c>
      <c r="H2845" s="22" t="s">
        <v>172</v>
      </c>
    </row>
    <row r="2846" spans="3:8" ht="15" x14ac:dyDescent="0.3">
      <c r="C2846" s="1"/>
      <c r="D2846" s="7" t="str">
        <f t="shared" si="1164"/>
        <v>Merged Flat Bundles on Pallets</v>
      </c>
      <c r="E2846" s="7" t="str">
        <f t="shared" si="1165"/>
        <v>✔Nonmachinable Letters</v>
      </c>
      <c r="F2846" s="7" t="str">
        <f t="shared" si="1166"/>
        <v>✔Non-Barcoded Machinable Flats</v>
      </c>
      <c r="H2846" s="22" t="s">
        <v>137</v>
      </c>
    </row>
    <row r="2847" spans="3:8" ht="15" x14ac:dyDescent="0.3">
      <c r="C2847" s="1"/>
      <c r="D2847" s="7" t="str">
        <f t="shared" si="1164"/>
        <v>Merged Pallets-5% Threshold</v>
      </c>
      <c r="E2847" s="7"/>
      <c r="F2847" s="7" t="str">
        <f t="shared" si="1166"/>
        <v>Non-Machinable Flat Bundles on Pallets</v>
      </c>
      <c r="H2847" s="22" t="s">
        <v>138</v>
      </c>
    </row>
    <row r="2848" spans="3:8" ht="15" x14ac:dyDescent="0.3">
      <c r="C2848" s="1"/>
      <c r="D2848" s="7" t="str">
        <f t="shared" si="1164"/>
        <v>Merged Pallets-5% Threshold &amp; City State</v>
      </c>
      <c r="E2848" s="7"/>
      <c r="F2848" s="7"/>
      <c r="H2848" s="22" t="s">
        <v>139</v>
      </c>
    </row>
    <row r="2849" spans="3:20" ht="15" x14ac:dyDescent="0.3">
      <c r="C2849" s="1"/>
      <c r="D2849" s="7" t="str">
        <f t="shared" si="1164"/>
        <v>✔Non-Automation Flats</v>
      </c>
      <c r="E2849" s="7"/>
      <c r="F2849" s="7"/>
      <c r="H2849" s="22" t="s">
        <v>38</v>
      </c>
    </row>
    <row r="2850" spans="3:20" ht="15" x14ac:dyDescent="0.3">
      <c r="C2850" s="1"/>
      <c r="D2850" s="7" t="str">
        <f>+H2850</f>
        <v>✔Nonmachinable Letters</v>
      </c>
      <c r="E2850" s="29"/>
      <c r="F2850" s="7"/>
      <c r="H2850" s="22" t="s">
        <v>39</v>
      </c>
    </row>
    <row r="2851" spans="3:20" ht="16.8" x14ac:dyDescent="0.3">
      <c r="C2851" s="68" t="s">
        <v>40</v>
      </c>
      <c r="D2851" s="68"/>
      <c r="E2851" s="68"/>
      <c r="F2851" s="68"/>
      <c r="H2851" s="23" t="s">
        <v>41</v>
      </c>
    </row>
    <row r="2852" spans="3:20" ht="15.6" x14ac:dyDescent="0.3">
      <c r="C2852" s="1"/>
      <c r="D2852" s="28" t="s">
        <v>42</v>
      </c>
      <c r="E2852" s="30"/>
      <c r="F2852" s="7"/>
      <c r="H2852" s="22" t="s">
        <v>140</v>
      </c>
      <c r="I2852" s="22" t="s">
        <v>42</v>
      </c>
    </row>
    <row r="2853" spans="3:20" ht="15" x14ac:dyDescent="0.3">
      <c r="C2853" s="1"/>
      <c r="D2853" s="7" t="str">
        <f t="shared" ref="D2853:F2855" si="1167">I2853</f>
        <v>✔Co-Bundling</v>
      </c>
      <c r="E2853" s="7" t="str">
        <f t="shared" si="1167"/>
        <v>✔Optional Endorsement Lines (OELs)</v>
      </c>
      <c r="F2853" s="7" t="str">
        <f t="shared" si="1167"/>
        <v>✔USPS Qualification Report</v>
      </c>
      <c r="H2853" s="22" t="s">
        <v>44</v>
      </c>
      <c r="I2853" s="23" t="s">
        <v>46</v>
      </c>
      <c r="J2853" s="23" t="s">
        <v>47</v>
      </c>
      <c r="K2853" s="23" t="s">
        <v>49</v>
      </c>
      <c r="L2853" s="23" t="s">
        <v>51</v>
      </c>
      <c r="M2853" s="23" t="s">
        <v>52</v>
      </c>
      <c r="N2853" s="23" t="s">
        <v>53</v>
      </c>
      <c r="O2853" s="23" t="s">
        <v>54</v>
      </c>
      <c r="P2853" s="23" t="s">
        <v>55</v>
      </c>
    </row>
    <row r="2854" spans="3:20" ht="15" x14ac:dyDescent="0.3">
      <c r="C2854" s="1"/>
      <c r="D2854" s="7" t="str">
        <f t="shared" si="1167"/>
        <v>✔Origin 3-digit Trays/Sacks</v>
      </c>
      <c r="E2854" s="7" t="str">
        <f t="shared" si="1167"/>
        <v>✔Origin SCF Sacks</v>
      </c>
      <c r="F2854" s="7" t="str">
        <f t="shared" si="1167"/>
        <v>✔IM Barcoded Tray Labels</v>
      </c>
      <c r="H2854" s="22" t="s">
        <v>205</v>
      </c>
      <c r="I2854" s="22" t="str">
        <f>L2853</f>
        <v>✔Origin 3-digit Trays/Sacks</v>
      </c>
      <c r="J2854" s="22" t="str">
        <f t="shared" ref="J2854:K2854" si="1168">M2853</f>
        <v>✔Origin SCF Sacks</v>
      </c>
      <c r="K2854" s="22" t="str">
        <f t="shared" si="1168"/>
        <v>✔IM Barcoded Tray Labels</v>
      </c>
    </row>
    <row r="2855" spans="3:20" ht="15" x14ac:dyDescent="0.3">
      <c r="C2855" s="1"/>
      <c r="D2855" s="7" t="str">
        <f>I2855</f>
        <v>✔Origin AADC Trays</v>
      </c>
      <c r="E2855" s="7" t="str">
        <f t="shared" si="1167"/>
        <v>✔FSS Preparation</v>
      </c>
      <c r="F2855" s="7"/>
      <c r="H2855" s="22" t="s">
        <v>26</v>
      </c>
      <c r="I2855" s="22" t="str">
        <f>O2853</f>
        <v>✔Origin AADC Trays</v>
      </c>
      <c r="J2855" s="22" t="str">
        <f t="shared" ref="J2855:K2855" si="1169">P2853</f>
        <v>✔FSS Preparation</v>
      </c>
      <c r="K2855" s="22">
        <f t="shared" si="1169"/>
        <v>0</v>
      </c>
    </row>
    <row r="2856" spans="3:20" ht="15" x14ac:dyDescent="0.3">
      <c r="C2856" s="1"/>
      <c r="D2856" s="7"/>
      <c r="E2856" s="7"/>
      <c r="F2856" s="7"/>
      <c r="H2856" s="22" t="s">
        <v>141</v>
      </c>
      <c r="I2856" s="22">
        <f>R2853</f>
        <v>0</v>
      </c>
      <c r="J2856" s="22">
        <f t="shared" ref="J2856:K2856" si="1170">S2853</f>
        <v>0</v>
      </c>
      <c r="K2856" s="22">
        <f t="shared" si="1170"/>
        <v>0</v>
      </c>
    </row>
    <row r="2857" spans="3:20" ht="14.4" x14ac:dyDescent="0.3">
      <c r="C2857" s="1"/>
      <c r="D2857" s="9"/>
      <c r="E2857" s="9"/>
      <c r="F2857" s="9"/>
      <c r="H2857" s="22" t="s">
        <v>344</v>
      </c>
    </row>
    <row r="2858" spans="3:20" ht="15.6" x14ac:dyDescent="0.3">
      <c r="C2858" s="1"/>
      <c r="D2858" s="13" t="s">
        <v>58</v>
      </c>
      <c r="E2858" s="7"/>
      <c r="F2858" s="7"/>
      <c r="H2858" s="22" t="s">
        <v>142</v>
      </c>
      <c r="I2858" s="22" t="s">
        <v>58</v>
      </c>
    </row>
    <row r="2859" spans="3:20" ht="15" x14ac:dyDescent="0.3">
      <c r="C2859" s="1"/>
      <c r="D2859" s="7" t="str">
        <f>I2859</f>
        <v>✔CRD Trays</v>
      </c>
      <c r="E2859" s="7" t="str">
        <f>J2859</f>
        <v>✔CR5 Trays</v>
      </c>
      <c r="F2859" s="7" t="str">
        <f>K2859</f>
        <v>✔CR3 Trays</v>
      </c>
      <c r="H2859" s="22" t="s">
        <v>32</v>
      </c>
      <c r="I2859" s="23" t="s">
        <v>60</v>
      </c>
      <c r="J2859" s="23" t="s">
        <v>61</v>
      </c>
      <c r="K2859" s="23" t="s">
        <v>62</v>
      </c>
      <c r="L2859" s="23" t="s">
        <v>63</v>
      </c>
      <c r="M2859" s="23" t="s">
        <v>64</v>
      </c>
      <c r="N2859" s="23" t="s">
        <v>65</v>
      </c>
      <c r="O2859" s="23" t="s">
        <v>67</v>
      </c>
      <c r="P2859" s="23" t="s">
        <v>68</v>
      </c>
      <c r="Q2859" s="23" t="s">
        <v>69</v>
      </c>
      <c r="R2859" s="23" t="s">
        <v>70</v>
      </c>
      <c r="S2859" s="23" t="s">
        <v>71</v>
      </c>
      <c r="T2859" s="23" t="s">
        <v>73</v>
      </c>
    </row>
    <row r="2860" spans="3:20" ht="15" x14ac:dyDescent="0.3">
      <c r="C2860" s="1"/>
      <c r="D2860" s="7" t="str">
        <f>I2860</f>
        <v>✔CRD Sacks</v>
      </c>
      <c r="E2860" s="7" t="str">
        <f t="shared" ref="E2860:F2862" si="1171">J2860</f>
        <v>✔CR5S Sacks</v>
      </c>
      <c r="F2860" s="7" t="str">
        <f t="shared" si="1171"/>
        <v>✔CR5 Sacks</v>
      </c>
      <c r="H2860" s="22" t="s">
        <v>143</v>
      </c>
      <c r="I2860" s="22" t="str">
        <f>L2859</f>
        <v>✔CRD Sacks</v>
      </c>
      <c r="J2860" s="22" t="str">
        <f t="shared" ref="J2860:K2860" si="1172">M2859</f>
        <v>✔CR5S Sacks</v>
      </c>
      <c r="K2860" s="22" t="str">
        <f t="shared" si="1172"/>
        <v>✔CR5 Sacks</v>
      </c>
    </row>
    <row r="2861" spans="3:20" ht="15" x14ac:dyDescent="0.3">
      <c r="C2861" s="1"/>
      <c r="D2861" s="7" t="str">
        <f>I2861</f>
        <v>✔High Density (HD) Price</v>
      </c>
      <c r="E2861" s="7" t="str">
        <f t="shared" si="1171"/>
        <v>✔Saturation Price (75%Total)</v>
      </c>
      <c r="F2861" s="7" t="str">
        <f t="shared" si="1171"/>
        <v>✔Saturation Price (90%Res)</v>
      </c>
      <c r="H2861" s="22" t="s">
        <v>38</v>
      </c>
      <c r="I2861" s="22" t="str">
        <f>O2859</f>
        <v>✔High Density (HD) Price</v>
      </c>
      <c r="J2861" s="22" t="str">
        <f t="shared" ref="J2861:K2861" si="1173">P2859</f>
        <v>✔Saturation Price (75%Total)</v>
      </c>
      <c r="K2861" s="22" t="str">
        <f t="shared" si="1173"/>
        <v>✔Saturation Price (90%Res)</v>
      </c>
    </row>
    <row r="2862" spans="3:20" ht="15" x14ac:dyDescent="0.3">
      <c r="C2862" s="1"/>
      <c r="D2862" s="7" t="str">
        <f>I2862</f>
        <v>✔eLOT Sequencing</v>
      </c>
      <c r="E2862" s="7" t="str">
        <f t="shared" si="1171"/>
        <v>✔Walk Sequencing</v>
      </c>
      <c r="F2862" s="7" t="str">
        <f t="shared" si="1171"/>
        <v>✔High Density Plus (HDP) Price</v>
      </c>
      <c r="H2862" s="22" t="s">
        <v>144</v>
      </c>
      <c r="I2862" s="22" t="str">
        <f>R2859</f>
        <v>✔eLOT Sequencing</v>
      </c>
      <c r="J2862" s="22" t="str">
        <f t="shared" ref="J2862:K2862" si="1174">S2859</f>
        <v>✔Walk Sequencing</v>
      </c>
      <c r="K2862" s="22" t="str">
        <f t="shared" si="1174"/>
        <v>✔High Density Plus (HDP) Price</v>
      </c>
    </row>
    <row r="2863" spans="3:20" ht="15" x14ac:dyDescent="0.3">
      <c r="C2863" s="1"/>
      <c r="D2863" s="7"/>
      <c r="E2863" s="7"/>
      <c r="F2863" s="7"/>
      <c r="H2863" s="22" t="s">
        <v>39</v>
      </c>
      <c r="I2863" s="22">
        <f>U2859</f>
        <v>0</v>
      </c>
      <c r="J2863" s="22">
        <f t="shared" ref="J2863:K2863" si="1175">V2859</f>
        <v>0</v>
      </c>
      <c r="K2863" s="22">
        <f t="shared" si="1175"/>
        <v>0</v>
      </c>
    </row>
    <row r="2864" spans="3:20" ht="15" x14ac:dyDescent="0.3">
      <c r="C2864" s="1"/>
      <c r="D2864" s="7"/>
      <c r="E2864" s="7"/>
      <c r="F2864" s="7"/>
      <c r="H2864" s="22" t="s">
        <v>76</v>
      </c>
    </row>
    <row r="2865" spans="3:14" ht="15.6" x14ac:dyDescent="0.3">
      <c r="C2865" s="1"/>
      <c r="D2865" s="13" t="s">
        <v>90</v>
      </c>
      <c r="E2865" s="7"/>
      <c r="F2865" s="7"/>
      <c r="H2865" s="22" t="s">
        <v>26</v>
      </c>
      <c r="I2865" s="22" t="s">
        <v>90</v>
      </c>
    </row>
    <row r="2866" spans="3:14" ht="15" x14ac:dyDescent="0.3">
      <c r="C2866" s="1"/>
      <c r="D2866" s="7" t="str">
        <f>I2866</f>
        <v>✔Outside County Container Report</v>
      </c>
      <c r="E2866" s="7" t="str">
        <f t="shared" ref="E2866:F2867" si="1176">J2866</f>
        <v>✔PER - In County Prices</v>
      </c>
      <c r="F2866" s="7" t="str">
        <f t="shared" si="1176"/>
        <v>✔PER - Zone Summary Report</v>
      </c>
      <c r="H2866" s="22" t="s">
        <v>78</v>
      </c>
      <c r="I2866" s="23" t="s">
        <v>93</v>
      </c>
      <c r="J2866" s="23" t="s">
        <v>96</v>
      </c>
      <c r="K2866" s="23" t="s">
        <v>97</v>
      </c>
      <c r="L2866" s="23" t="s">
        <v>98</v>
      </c>
      <c r="M2866" s="23" t="s">
        <v>99</v>
      </c>
      <c r="N2866" s="23" t="s">
        <v>100</v>
      </c>
    </row>
    <row r="2867" spans="3:14" ht="15" x14ac:dyDescent="0.3">
      <c r="C2867" s="1"/>
      <c r="D2867" s="7" t="str">
        <f t="shared" ref="D2867" si="1177">I2867</f>
        <v>✔PER - Ride Along Pieces</v>
      </c>
      <c r="E2867" s="7" t="str">
        <f t="shared" si="1176"/>
        <v>✔Outside County Bundle Report</v>
      </c>
      <c r="F2867" s="7" t="str">
        <f t="shared" si="1176"/>
        <v>✔Limited Circulation Discount</v>
      </c>
      <c r="H2867" s="22" t="s">
        <v>147</v>
      </c>
      <c r="I2867" s="22" t="str">
        <f>L2866</f>
        <v>✔PER - Ride Along Pieces</v>
      </c>
      <c r="J2867" s="22" t="str">
        <f t="shared" ref="J2867:K2867" si="1178">M2866</f>
        <v>✔Outside County Bundle Report</v>
      </c>
      <c r="K2867" s="22" t="str">
        <f t="shared" si="1178"/>
        <v>✔Limited Circulation Discount</v>
      </c>
    </row>
    <row r="2868" spans="3:14" ht="15" x14ac:dyDescent="0.3">
      <c r="C2868" s="1"/>
      <c r="D2868" s="7"/>
      <c r="E2868" s="7"/>
      <c r="F2868" s="7"/>
      <c r="H2868" s="22" t="s">
        <v>148</v>
      </c>
      <c r="I2868" s="22">
        <f>O2866</f>
        <v>0</v>
      </c>
      <c r="J2868" s="22">
        <f t="shared" ref="J2868:K2868" si="1179">P2866</f>
        <v>0</v>
      </c>
      <c r="K2868" s="22">
        <f t="shared" si="1179"/>
        <v>0</v>
      </c>
    </row>
    <row r="2869" spans="3:14" ht="15" x14ac:dyDescent="0.3">
      <c r="C2869" s="1"/>
      <c r="D2869" s="7"/>
      <c r="E2869" s="7"/>
      <c r="F2869" s="7"/>
      <c r="H2869" s="22" t="s">
        <v>149</v>
      </c>
      <c r="I2869" s="22">
        <f>R2866</f>
        <v>0</v>
      </c>
      <c r="J2869" s="22">
        <f>S2866</f>
        <v>0</v>
      </c>
      <c r="K2869" s="22">
        <f>T2866</f>
        <v>0</v>
      </c>
    </row>
    <row r="2870" spans="3:14" ht="15" x14ac:dyDescent="0.3">
      <c r="C2870" s="1"/>
      <c r="D2870" s="7"/>
      <c r="E2870" s="7"/>
      <c r="F2870" s="7"/>
      <c r="H2870" s="22" t="s">
        <v>346</v>
      </c>
    </row>
    <row r="2871" spans="3:14" ht="15.6" x14ac:dyDescent="0.3">
      <c r="C2871" s="1"/>
      <c r="D2871" s="13" t="s">
        <v>104</v>
      </c>
      <c r="E2871" s="7"/>
      <c r="F2871" s="7"/>
      <c r="H2871" s="22" t="s">
        <v>150</v>
      </c>
      <c r="I2871" s="22" t="s">
        <v>104</v>
      </c>
    </row>
    <row r="2872" spans="3:14" ht="15" x14ac:dyDescent="0.3">
      <c r="C2872" s="1"/>
      <c r="D2872" s="7" t="str">
        <f>I2872</f>
        <v>✔5-digit Scheme Bundles (L007)</v>
      </c>
      <c r="E2872" s="7" t="str">
        <f t="shared" ref="E2872:F2872" si="1180">J2872</f>
        <v>✔3-digit Scheme Bundles (L008)</v>
      </c>
      <c r="F2872" s="7" t="str">
        <f t="shared" si="1180"/>
        <v>✔5-digit Scheme Sacks</v>
      </c>
      <c r="H2872" s="22" t="s">
        <v>151</v>
      </c>
      <c r="I2872" s="23" t="s">
        <v>107</v>
      </c>
      <c r="J2872" s="23" t="s">
        <v>108</v>
      </c>
      <c r="K2872" s="23" t="s">
        <v>109</v>
      </c>
    </row>
    <row r="2873" spans="3:14" ht="15" x14ac:dyDescent="0.3">
      <c r="C2873" s="1"/>
      <c r="D2873" s="7"/>
      <c r="E2873" s="7"/>
      <c r="F2873" s="7"/>
      <c r="H2873" s="22" t="s">
        <v>138</v>
      </c>
    </row>
    <row r="2874" spans="3:14" ht="15.6" x14ac:dyDescent="0.3">
      <c r="C2874" s="1"/>
      <c r="D2874" s="13" t="s">
        <v>110</v>
      </c>
      <c r="E2874" s="7"/>
      <c r="F2874" s="7"/>
      <c r="H2874" s="22" t="s">
        <v>139</v>
      </c>
      <c r="I2874" s="22" t="s">
        <v>110</v>
      </c>
    </row>
    <row r="2875" spans="3:14" ht="15" x14ac:dyDescent="0.3">
      <c r="C2875" s="1"/>
      <c r="D2875" s="7" t="str">
        <f>I2875</f>
        <v>✔5-digit\Scheme Trays</v>
      </c>
      <c r="E2875" s="7" t="str">
        <f t="shared" ref="E2875:F2875" si="1181">J2875</f>
        <v>✔3-digit\Scheme Trays</v>
      </c>
      <c r="F2875" s="7" t="str">
        <f t="shared" si="1181"/>
        <v>✔AADC Trays</v>
      </c>
      <c r="H2875" s="22" t="s">
        <v>103</v>
      </c>
      <c r="I2875" s="23" t="s">
        <v>114</v>
      </c>
      <c r="J2875" s="23" t="s">
        <v>115</v>
      </c>
      <c r="K2875" s="23" t="s">
        <v>116</v>
      </c>
    </row>
    <row r="2876" spans="3:14" ht="15" x14ac:dyDescent="0.3">
      <c r="C2876" s="1"/>
      <c r="D2876" s="7"/>
      <c r="E2876" s="7"/>
      <c r="F2876" s="7"/>
      <c r="H2876" s="22" t="s">
        <v>105</v>
      </c>
      <c r="I2876" s="22">
        <f>L2875</f>
        <v>0</v>
      </c>
      <c r="J2876" s="22">
        <f t="shared" ref="J2876:K2876" si="1182">M2875</f>
        <v>0</v>
      </c>
      <c r="K2876" s="22">
        <f t="shared" si="1182"/>
        <v>0</v>
      </c>
    </row>
    <row r="2877" spans="3:14" ht="15" x14ac:dyDescent="0.3">
      <c r="C2877" s="1"/>
      <c r="D2877" s="7"/>
      <c r="E2877" s="7"/>
      <c r="F2877" s="7"/>
      <c r="H2877" s="22" t="s">
        <v>154</v>
      </c>
    </row>
    <row r="2878" spans="3:14" ht="15.6" x14ac:dyDescent="0.3">
      <c r="C2878" s="1"/>
      <c r="D2878" s="13" t="s">
        <v>119</v>
      </c>
      <c r="E2878" s="7"/>
      <c r="F2878" s="7"/>
      <c r="H2878" s="22" t="s">
        <v>40</v>
      </c>
      <c r="I2878" s="22" t="s">
        <v>119</v>
      </c>
    </row>
    <row r="2879" spans="3:14" ht="15" x14ac:dyDescent="0.3">
      <c r="C2879" s="1"/>
      <c r="D2879" s="7" t="str">
        <f>I2879</f>
        <v>✔PS Form 3541</v>
      </c>
      <c r="E2879" s="7" t="str">
        <f t="shared" ref="E2879:F2879" si="1183">J2879</f>
        <v>✔PS Form 3600-FCM</v>
      </c>
      <c r="F2879" s="7" t="str">
        <f t="shared" si="1183"/>
        <v>✔PS Form 3602-N</v>
      </c>
      <c r="H2879" s="22"/>
      <c r="I2879" s="23" t="s">
        <v>121</v>
      </c>
      <c r="J2879" s="23" t="s">
        <v>123</v>
      </c>
      <c r="K2879" s="23" t="s">
        <v>127</v>
      </c>
      <c r="L2879" s="23" t="s">
        <v>132</v>
      </c>
    </row>
    <row r="2880" spans="3:14" ht="15" x14ac:dyDescent="0.3">
      <c r="C2880" s="1"/>
      <c r="D2880" s="7" t="str">
        <f t="shared" ref="D2880" si="1184">I2880</f>
        <v>✔PS Form 3602-R</v>
      </c>
      <c r="E2880" s="7"/>
      <c r="F2880" s="7"/>
      <c r="H2880" s="22" t="s">
        <v>111</v>
      </c>
      <c r="I2880" s="22" t="str">
        <f>L2879</f>
        <v>✔PS Form 3602-R</v>
      </c>
      <c r="J2880" s="22">
        <f t="shared" ref="J2880:K2880" si="1185">M2879</f>
        <v>0</v>
      </c>
      <c r="K2880" s="22">
        <f t="shared" si="1185"/>
        <v>0</v>
      </c>
    </row>
    <row r="2881" spans="3:11" ht="15" x14ac:dyDescent="0.3">
      <c r="C2881" s="1"/>
      <c r="D2881" s="7"/>
      <c r="E2881" s="7"/>
      <c r="F2881" s="7"/>
      <c r="H2881" s="22" t="s">
        <v>117</v>
      </c>
      <c r="I2881" s="22">
        <f>O2879</f>
        <v>0</v>
      </c>
      <c r="J2881" s="22">
        <f t="shared" ref="J2881:K2881" si="1186">P2879</f>
        <v>0</v>
      </c>
      <c r="K2881" s="22">
        <f t="shared" si="1186"/>
        <v>0</v>
      </c>
    </row>
    <row r="2882" spans="3:11" ht="15" x14ac:dyDescent="0.3">
      <c r="C2882" s="1"/>
      <c r="D2882" s="7"/>
      <c r="E2882" s="7"/>
      <c r="F2882" s="7"/>
      <c r="H2882" s="22" t="s">
        <v>163</v>
      </c>
      <c r="I2882" s="22">
        <f>R2879</f>
        <v>0</v>
      </c>
      <c r="J2882" s="22">
        <f>S2879</f>
        <v>0</v>
      </c>
      <c r="K2882" s="22">
        <f>T2879</f>
        <v>0</v>
      </c>
    </row>
    <row r="2883" spans="3:11" ht="14.4" x14ac:dyDescent="0.3">
      <c r="C2883" s="32"/>
      <c r="D2883" s="32"/>
      <c r="E2883" s="32"/>
      <c r="F2883" s="32"/>
      <c r="H2883" s="22" t="s">
        <v>120</v>
      </c>
    </row>
    <row r="2884" spans="3:11" ht="15.6" x14ac:dyDescent="0.3">
      <c r="C2884" s="1"/>
      <c r="D2884" s="13" t="s">
        <v>111</v>
      </c>
      <c r="E2884" s="17" t="s">
        <v>133</v>
      </c>
      <c r="F2884" s="6" t="str">
        <f>H2882</f>
        <v>$101 - $500</v>
      </c>
      <c r="H2884" s="36">
        <v>43585</v>
      </c>
    </row>
    <row r="2885" spans="3:11" ht="14.4" x14ac:dyDescent="0.3">
      <c r="C2885" s="1"/>
      <c r="D2885" s="71" t="str">
        <f>H2881</f>
        <v>PC: ** WINDOWS</v>
      </c>
      <c r="E2885" s="71"/>
      <c r="F2885" s="71"/>
      <c r="H2885" s="22"/>
    </row>
    <row r="2886" spans="3:11" ht="14.4" x14ac:dyDescent="0.3">
      <c r="C2886" s="1"/>
      <c r="D2886" s="71"/>
      <c r="E2886" s="71"/>
      <c r="F2886" s="71"/>
      <c r="H2886" s="22"/>
    </row>
    <row r="2887" spans="3:11" ht="15.6" x14ac:dyDescent="0.3">
      <c r="C2887" s="1"/>
      <c r="D2887" s="7" t="s">
        <v>120</v>
      </c>
      <c r="E2887" s="17" t="s">
        <v>134</v>
      </c>
      <c r="F2887" s="18">
        <f>$I$2</f>
        <v>45678</v>
      </c>
      <c r="H2887" s="22"/>
    </row>
    <row r="2888" spans="3:11" ht="14.4" x14ac:dyDescent="0.3">
      <c r="C2888" s="1"/>
      <c r="D2888" s="1"/>
      <c r="E2888" s="1"/>
      <c r="F2888" s="1"/>
      <c r="H2888" s="22"/>
    </row>
    <row r="2889" spans="3:11" ht="14.4" x14ac:dyDescent="0.3">
      <c r="C2889" s="1"/>
      <c r="D2889" s="1"/>
      <c r="E2889" s="1"/>
      <c r="F2889" s="1"/>
      <c r="H2889" s="22"/>
    </row>
    <row r="2890" spans="3:11" ht="14.4" x14ac:dyDescent="0.3">
      <c r="C2890" s="1"/>
      <c r="D2890" s="1"/>
      <c r="E2890" s="1"/>
      <c r="F2890" s="1"/>
      <c r="H2890" s="22"/>
    </row>
    <row r="2891" spans="3:11" ht="14.4" x14ac:dyDescent="0.3">
      <c r="C2891" s="1"/>
      <c r="D2891" s="1"/>
      <c r="E2891" s="1"/>
      <c r="F2891" s="1"/>
      <c r="H2891" s="22"/>
    </row>
    <row r="2892" spans="3:11" ht="14.4" x14ac:dyDescent="0.3">
      <c r="C2892" s="1"/>
      <c r="D2892" s="1"/>
      <c r="E2892" s="1"/>
      <c r="F2892" s="1"/>
      <c r="H2892" s="22"/>
    </row>
    <row r="2893" spans="3:11" ht="14.4" x14ac:dyDescent="0.3">
      <c r="C2893" s="33"/>
      <c r="D2893" s="33"/>
      <c r="E2893" s="33"/>
      <c r="F2893" s="33"/>
      <c r="G2893">
        <f>2156-2081+1</f>
        <v>76</v>
      </c>
      <c r="H2893" s="22"/>
    </row>
    <row r="2894" spans="3:11" ht="14.4" x14ac:dyDescent="0.3">
      <c r="C2894" s="1"/>
      <c r="D2894" s="1"/>
      <c r="E2894" s="1"/>
      <c r="F2894" s="1"/>
      <c r="H2894" s="22"/>
    </row>
    <row r="2895" spans="3:11" ht="16.8" x14ac:dyDescent="0.3">
      <c r="C2895" s="72" t="s">
        <v>3</v>
      </c>
      <c r="D2895" s="72"/>
      <c r="E2895" s="72"/>
      <c r="F2895" s="72"/>
      <c r="H2895" s="22"/>
    </row>
    <row r="2896" spans="3:11" ht="16.8" x14ac:dyDescent="0.3">
      <c r="C2896" s="73" t="s">
        <v>4</v>
      </c>
      <c r="D2896" s="73"/>
      <c r="E2896" s="73"/>
      <c r="F2896" s="73"/>
      <c r="H2896" s="22"/>
    </row>
    <row r="2897" spans="3:10" ht="14.4" x14ac:dyDescent="0.3">
      <c r="C2897" s="1"/>
      <c r="D2897" s="9"/>
      <c r="E2897" s="9"/>
      <c r="F2897" s="9"/>
      <c r="H2897" s="22"/>
    </row>
    <row r="2898" spans="3:10" ht="15.6" x14ac:dyDescent="0.3">
      <c r="C2898" s="69" t="str">
        <f t="shared" ref="C2898:C2907" si="1187">+J2898</f>
        <v>Company Name:   P.E.R. SOFTWARE</v>
      </c>
      <c r="D2898" s="69"/>
      <c r="E2898" s="69"/>
      <c r="F2898" s="69"/>
      <c r="H2898" s="22" t="s">
        <v>5</v>
      </c>
      <c r="I2898" s="22" t="s">
        <v>269</v>
      </c>
      <c r="J2898" s="22" t="str">
        <f t="shared" ref="J2898:J2907" si="1188">CONCATENATE(H2898,I2898)</f>
        <v>Company Name:   P.E.R. SOFTWARE</v>
      </c>
    </row>
    <row r="2899" spans="3:10" ht="15.6" x14ac:dyDescent="0.3">
      <c r="C2899" s="69" t="str">
        <f t="shared" si="1187"/>
        <v>Product Name:   HYPER/SORT</v>
      </c>
      <c r="D2899" s="69"/>
      <c r="E2899" s="69"/>
      <c r="F2899" s="69"/>
      <c r="H2899" s="22" t="s">
        <v>7</v>
      </c>
      <c r="I2899" s="22" t="s">
        <v>270</v>
      </c>
      <c r="J2899" s="22" t="str">
        <f t="shared" si="1188"/>
        <v>Product Name:   HYPER/SORT</v>
      </c>
    </row>
    <row r="2900" spans="3:10" ht="15.6" x14ac:dyDescent="0.3">
      <c r="C2900" s="69" t="str">
        <f t="shared" si="1187"/>
        <v>Product Version:   1.13.00.S</v>
      </c>
      <c r="D2900" s="69"/>
      <c r="E2900" s="69"/>
      <c r="F2900" s="69"/>
      <c r="H2900" s="22" t="s">
        <v>9</v>
      </c>
      <c r="I2900" s="22" t="s">
        <v>271</v>
      </c>
      <c r="J2900" s="22" t="str">
        <f t="shared" si="1188"/>
        <v>Product Version:   1.13.00.S</v>
      </c>
    </row>
    <row r="2901" spans="3:10" ht="15" x14ac:dyDescent="0.3">
      <c r="C2901" s="70" t="str">
        <f t="shared" si="1187"/>
        <v>Sales Contact:   Mr. Lynn Outlaw</v>
      </c>
      <c r="D2901" s="70"/>
      <c r="E2901" s="70"/>
      <c r="F2901" s="70"/>
      <c r="H2901" s="22" t="s">
        <v>10</v>
      </c>
      <c r="I2901" s="22" t="s">
        <v>272</v>
      </c>
      <c r="J2901" s="22" t="str">
        <f t="shared" si="1188"/>
        <v>Sales Contact:   Mr. Lynn Outlaw</v>
      </c>
    </row>
    <row r="2902" spans="3:10" ht="15" x14ac:dyDescent="0.3">
      <c r="C2902" s="70" t="str">
        <f t="shared" si="1187"/>
        <v>Address:   211 Waterford Square, PO Box 1156</v>
      </c>
      <c r="D2902" s="70"/>
      <c r="E2902" s="70"/>
      <c r="F2902" s="70"/>
      <c r="H2902" s="22" t="s">
        <v>12</v>
      </c>
      <c r="I2902" s="22" t="s">
        <v>349</v>
      </c>
      <c r="J2902" s="22" t="str">
        <f t="shared" si="1188"/>
        <v>Address:   211 Waterford Square, PO Box 1156</v>
      </c>
    </row>
    <row r="2903" spans="3:10" ht="15" x14ac:dyDescent="0.3">
      <c r="C2903" s="70" t="str">
        <f t="shared" si="1187"/>
        <v>City State Zip:   Madison MS  39130-1156</v>
      </c>
      <c r="D2903" s="70"/>
      <c r="E2903" s="70"/>
      <c r="F2903" s="70"/>
      <c r="H2903" s="22" t="s">
        <v>14</v>
      </c>
      <c r="I2903" s="22" t="s">
        <v>360</v>
      </c>
      <c r="J2903" s="22" t="str">
        <f t="shared" si="1188"/>
        <v>City State Zip:   Madison MS  39130-1156</v>
      </c>
    </row>
    <row r="2904" spans="3:10" ht="15" x14ac:dyDescent="0.3">
      <c r="C2904" s="70" t="str">
        <f t="shared" si="1187"/>
        <v>Phone:   (307) 772-0838</v>
      </c>
      <c r="D2904" s="70"/>
      <c r="E2904" s="70"/>
      <c r="F2904" s="70"/>
      <c r="H2904" s="22" t="s">
        <v>15</v>
      </c>
      <c r="I2904" s="22" t="s">
        <v>273</v>
      </c>
      <c r="J2904" s="22" t="str">
        <f t="shared" si="1188"/>
        <v>Phone:   (307) 772-0838</v>
      </c>
    </row>
    <row r="2905" spans="3:10" ht="15" x14ac:dyDescent="0.3">
      <c r="C2905" s="70" t="str">
        <f t="shared" si="1187"/>
        <v>Fax:   (601) 856-9432</v>
      </c>
      <c r="D2905" s="70"/>
      <c r="E2905" s="70"/>
      <c r="F2905" s="70"/>
      <c r="H2905" s="22" t="s">
        <v>17</v>
      </c>
      <c r="I2905" s="22" t="s">
        <v>274</v>
      </c>
      <c r="J2905" s="22" t="str">
        <f t="shared" si="1188"/>
        <v>Fax:   (601) 856-9432</v>
      </c>
    </row>
    <row r="2906" spans="3:10" ht="15" x14ac:dyDescent="0.3">
      <c r="C2906" s="70" t="str">
        <f t="shared" si="1187"/>
        <v>Email:   software@worksright.com</v>
      </c>
      <c r="D2906" s="70"/>
      <c r="E2906" s="70"/>
      <c r="F2906" s="70"/>
      <c r="H2906" s="22" t="s">
        <v>19</v>
      </c>
      <c r="I2906" s="22" t="s">
        <v>275</v>
      </c>
      <c r="J2906" s="22" t="str">
        <f t="shared" si="1188"/>
        <v>Email:   software@worksright.com</v>
      </c>
    </row>
    <row r="2907" spans="3:10" ht="15" x14ac:dyDescent="0.3">
      <c r="C2907" s="70" t="str">
        <f t="shared" si="1187"/>
        <v>Web:   worksright.com</v>
      </c>
      <c r="D2907" s="70"/>
      <c r="E2907" s="70"/>
      <c r="F2907" s="70"/>
      <c r="H2907" s="22" t="s">
        <v>21</v>
      </c>
      <c r="I2907" s="22" t="s">
        <v>276</v>
      </c>
      <c r="J2907" s="22" t="str">
        <f t="shared" si="1188"/>
        <v>Web:   worksright.com</v>
      </c>
    </row>
    <row r="2908" spans="3:10" ht="14.4" x14ac:dyDescent="0.3">
      <c r="C2908" s="1"/>
      <c r="D2908" s="9"/>
      <c r="E2908" s="9"/>
      <c r="F2908" s="9"/>
      <c r="H2908" s="22"/>
    </row>
    <row r="2909" spans="3:10" ht="16.8" x14ac:dyDescent="0.3">
      <c r="C2909" s="68" t="s">
        <v>23</v>
      </c>
      <c r="D2909" s="68"/>
      <c r="E2909" s="68"/>
      <c r="F2909" s="68"/>
      <c r="H2909" s="22"/>
    </row>
    <row r="2910" spans="3:10" ht="15.6" x14ac:dyDescent="0.3">
      <c r="C2910" s="1"/>
      <c r="D2910" s="28" t="str">
        <f>H2910</f>
        <v>Standard Mail</v>
      </c>
      <c r="E2910" s="28" t="str">
        <f>H2927</f>
        <v>First-Class</v>
      </c>
      <c r="F2910" s="13" t="str">
        <f>H2940</f>
        <v>Periodical</v>
      </c>
      <c r="H2910" s="22" t="s">
        <v>24</v>
      </c>
    </row>
    <row r="2911" spans="3:10" ht="15" x14ac:dyDescent="0.3">
      <c r="C2911" s="1"/>
      <c r="D2911" s="7" t="str">
        <f>H2911</f>
        <v>✔Automation Flats</v>
      </c>
      <c r="E2911" s="7" t="str">
        <f>+H2928</f>
        <v>Automation Flat Trays on Pallets</v>
      </c>
      <c r="F2911" s="7" t="str">
        <f>H2941</f>
        <v>✔Automation Letters</v>
      </c>
      <c r="H2911" s="22" t="s">
        <v>25</v>
      </c>
    </row>
    <row r="2912" spans="3:10" ht="15" x14ac:dyDescent="0.3">
      <c r="C2912" s="1"/>
      <c r="D2912" s="7" t="str">
        <f t="shared" ref="D2912:D2926" si="1189">H2912</f>
        <v>✔Automation Letters</v>
      </c>
      <c r="E2912" s="7" t="str">
        <f t="shared" ref="E2912:E2922" si="1190">+H2929</f>
        <v>✔Automation Flats - Bundle Based Option</v>
      </c>
      <c r="F2912" s="7" t="str">
        <f t="shared" ref="F2912:F2923" si="1191">H2942</f>
        <v>✔Barcoded Machinable Flats</v>
      </c>
      <c r="H2912" s="22" t="s">
        <v>26</v>
      </c>
    </row>
    <row r="2913" spans="3:9" ht="15" x14ac:dyDescent="0.3">
      <c r="C2913" s="1"/>
      <c r="D2913" s="7" t="str">
        <f t="shared" si="1189"/>
        <v>✔Co-Sacked Flats</v>
      </c>
      <c r="E2913" s="7" t="str">
        <f t="shared" si="1190"/>
        <v>✔Automation Flats - Tray Based Option</v>
      </c>
      <c r="F2913" s="7" t="str">
        <f t="shared" si="1191"/>
        <v>✔Carrier Route Flats</v>
      </c>
      <c r="H2913" s="22" t="s">
        <v>341</v>
      </c>
    </row>
    <row r="2914" spans="3:9" ht="15" x14ac:dyDescent="0.3">
      <c r="C2914" s="1"/>
      <c r="D2914" s="7" t="str">
        <f t="shared" si="1189"/>
        <v>✔ECR Flats</v>
      </c>
      <c r="E2914" s="7" t="str">
        <f t="shared" si="1190"/>
        <v>✔Automation Letters</v>
      </c>
      <c r="F2914" s="7" t="str">
        <f t="shared" si="1191"/>
        <v>✔Carrier Route Letters</v>
      </c>
      <c r="H2914" s="22" t="s">
        <v>27</v>
      </c>
    </row>
    <row r="2915" spans="3:9" ht="15" x14ac:dyDescent="0.3">
      <c r="C2915" s="1"/>
      <c r="D2915" s="7" t="str">
        <f t="shared" si="1189"/>
        <v>✔ECR Letters &lt;= 3.0 Ounces</v>
      </c>
      <c r="E2915" s="7" t="str">
        <f t="shared" si="1190"/>
        <v>Automation Letters - Trays on Pallets</v>
      </c>
      <c r="F2915" s="7" t="str">
        <f t="shared" si="1191"/>
        <v>✔Machinable Flat Bundles on Pallets</v>
      </c>
      <c r="H2915" s="22" t="s">
        <v>28</v>
      </c>
    </row>
    <row r="2916" spans="3:9" ht="15" x14ac:dyDescent="0.3">
      <c r="C2916" s="1"/>
      <c r="D2916" s="7" t="str">
        <f t="shared" si="1189"/>
        <v>✔ECR Letters &gt; 3.0 Ounces</v>
      </c>
      <c r="E2916" s="7" t="str">
        <f t="shared" si="1190"/>
        <v>✔Co-Trayed Flats</v>
      </c>
      <c r="F2916" s="7" t="str">
        <f t="shared" si="1191"/>
        <v>✔Machinable Flats Co-Sacked Preparation</v>
      </c>
      <c r="H2916" s="22" t="s">
        <v>29</v>
      </c>
    </row>
    <row r="2917" spans="3:9" ht="15" x14ac:dyDescent="0.3">
      <c r="C2917" s="1"/>
      <c r="D2917" s="7" t="str">
        <f t="shared" si="1189"/>
        <v>✔Flat Bundles on Pallets</v>
      </c>
      <c r="E2917" s="7" t="str">
        <f t="shared" si="1190"/>
        <v>Machinable Letter Trays on Pallets</v>
      </c>
      <c r="F2917" s="7" t="str">
        <f t="shared" si="1191"/>
        <v>✔Merged Bundles on Pallets</v>
      </c>
      <c r="H2917" s="22" t="s">
        <v>30</v>
      </c>
    </row>
    <row r="2918" spans="3:9" ht="15" x14ac:dyDescent="0.3">
      <c r="C2918" s="1"/>
      <c r="D2918" s="7" t="str">
        <f t="shared" si="1189"/>
        <v>✔Irregular Parcels</v>
      </c>
      <c r="E2918" s="7" t="str">
        <f t="shared" si="1190"/>
        <v>✔Machinable Letters</v>
      </c>
      <c r="F2918" s="7" t="str">
        <f t="shared" si="1191"/>
        <v>✔Merged Flats in Sacks</v>
      </c>
      <c r="H2918" s="22" t="s">
        <v>31</v>
      </c>
    </row>
    <row r="2919" spans="3:9" ht="15" x14ac:dyDescent="0.3">
      <c r="C2919" s="1"/>
      <c r="D2919" s="7" t="str">
        <f t="shared" si="1189"/>
        <v>✔Machinable Letters</v>
      </c>
      <c r="E2919" s="7" t="str">
        <f t="shared" si="1190"/>
        <v>Non-Automation Flat Trays on Pallets</v>
      </c>
      <c r="F2919" s="7" t="str">
        <f t="shared" si="1191"/>
        <v>Merged Pallets-5% Threshold</v>
      </c>
      <c r="H2919" s="22" t="s">
        <v>32</v>
      </c>
    </row>
    <row r="2920" spans="3:9" ht="15" x14ac:dyDescent="0.3">
      <c r="C2920" s="1"/>
      <c r="D2920" s="7" t="str">
        <f t="shared" si="1189"/>
        <v>✔Machinable Parcels</v>
      </c>
      <c r="E2920" s="7" t="str">
        <f t="shared" si="1190"/>
        <v>✔Non-Automation Flats</v>
      </c>
      <c r="F2920" s="7" t="str">
        <f t="shared" si="1191"/>
        <v>Merged Pallets-5% Threshold &amp; City State</v>
      </c>
      <c r="H2920" s="22" t="s">
        <v>33</v>
      </c>
    </row>
    <row r="2921" spans="3:9" ht="15" x14ac:dyDescent="0.3">
      <c r="C2921" s="1"/>
      <c r="D2921" s="7" t="str">
        <f t="shared" si="1189"/>
        <v>✔Merged Flat Bundles in Sacks</v>
      </c>
      <c r="E2921" s="7" t="str">
        <f t="shared" si="1190"/>
        <v>Non-Machinable Letter Trays on Pallets</v>
      </c>
      <c r="F2921" s="7" t="str">
        <f t="shared" si="1191"/>
        <v>✔Non-Automation Letters</v>
      </c>
      <c r="H2921" s="22" t="s">
        <v>34</v>
      </c>
    </row>
    <row r="2922" spans="3:9" ht="15" x14ac:dyDescent="0.3">
      <c r="C2922" s="1"/>
      <c r="D2922" s="7" t="str">
        <f t="shared" si="1189"/>
        <v>✔Merged Flat Bundles on Pallets</v>
      </c>
      <c r="E2922" s="7" t="str">
        <f t="shared" si="1190"/>
        <v>✔Nonmachinable Letters</v>
      </c>
      <c r="F2922" s="7" t="str">
        <f t="shared" si="1191"/>
        <v>✔Non-Barcoded Machinable Flats</v>
      </c>
      <c r="H2922" s="22" t="s">
        <v>35</v>
      </c>
    </row>
    <row r="2923" spans="3:9" ht="15" x14ac:dyDescent="0.3">
      <c r="C2923" s="1"/>
      <c r="D2923" s="7" t="str">
        <f t="shared" si="1189"/>
        <v>Merged Pallets-5% Threshold</v>
      </c>
      <c r="E2923" s="7"/>
      <c r="F2923" s="7" t="str">
        <f t="shared" si="1191"/>
        <v>Non-Machinable Flat Bundles on Pallets</v>
      </c>
      <c r="H2923" s="22" t="s">
        <v>138</v>
      </c>
    </row>
    <row r="2924" spans="3:9" ht="15" x14ac:dyDescent="0.3">
      <c r="C2924" s="1"/>
      <c r="D2924" s="7" t="str">
        <f t="shared" si="1189"/>
        <v>Merged Pallets-5% Threshold &amp; City State</v>
      </c>
      <c r="E2924" s="7"/>
      <c r="F2924" s="7"/>
      <c r="H2924" s="22" t="s">
        <v>139</v>
      </c>
    </row>
    <row r="2925" spans="3:9" ht="15" x14ac:dyDescent="0.3">
      <c r="C2925" s="1"/>
      <c r="D2925" s="7" t="str">
        <f t="shared" si="1189"/>
        <v>✔Non-Automation Flats</v>
      </c>
      <c r="E2925" s="7"/>
      <c r="F2925" s="7"/>
      <c r="H2925" s="22" t="s">
        <v>38</v>
      </c>
    </row>
    <row r="2926" spans="3:9" ht="15" x14ac:dyDescent="0.3">
      <c r="C2926" s="1"/>
      <c r="D2926" s="7" t="str">
        <f t="shared" si="1189"/>
        <v>✔Nonmachinable Letters</v>
      </c>
      <c r="E2926" s="29"/>
      <c r="F2926" s="7"/>
      <c r="H2926" s="22" t="s">
        <v>39</v>
      </c>
    </row>
    <row r="2927" spans="3:9" ht="16.8" x14ac:dyDescent="0.3">
      <c r="C2927" s="68" t="s">
        <v>40</v>
      </c>
      <c r="D2927" s="68"/>
      <c r="E2927" s="68"/>
      <c r="F2927" s="68"/>
      <c r="H2927" s="23" t="s">
        <v>41</v>
      </c>
    </row>
    <row r="2928" spans="3:9" ht="15.6" x14ac:dyDescent="0.3">
      <c r="C2928" s="1"/>
      <c r="D2928" s="28" t="s">
        <v>42</v>
      </c>
      <c r="E2928" s="30"/>
      <c r="F2928" s="7"/>
      <c r="H2928" s="22" t="s">
        <v>140</v>
      </c>
      <c r="I2928" s="22" t="s">
        <v>42</v>
      </c>
    </row>
    <row r="2929" spans="3:21" ht="15" x14ac:dyDescent="0.3">
      <c r="C2929" s="1"/>
      <c r="D2929" s="7" t="str">
        <f>I2929</f>
        <v>✔Optional Endorsement Lines (OELs)</v>
      </c>
      <c r="E2929" s="7" t="str">
        <f t="shared" ref="E2929:F2931" si="1192">J2929</f>
        <v>✔Job Setup/Parameter Report</v>
      </c>
      <c r="F2929" s="7" t="str">
        <f t="shared" si="1192"/>
        <v>✔USPS Qualification Report</v>
      </c>
      <c r="H2929" s="22" t="s">
        <v>44</v>
      </c>
      <c r="I2929" s="23" t="s">
        <v>47</v>
      </c>
      <c r="J2929" s="23" t="s">
        <v>48</v>
      </c>
      <c r="K2929" s="23" t="s">
        <v>49</v>
      </c>
      <c r="L2929" s="23" t="s">
        <v>50</v>
      </c>
      <c r="M2929" s="23" t="s">
        <v>51</v>
      </c>
      <c r="N2929" s="23" t="s">
        <v>52</v>
      </c>
      <c r="O2929" s="23" t="s">
        <v>53</v>
      </c>
      <c r="P2929" s="23" t="s">
        <v>54</v>
      </c>
      <c r="Q2929" s="23" t="s">
        <v>55</v>
      </c>
    </row>
    <row r="2930" spans="3:21" ht="15" x14ac:dyDescent="0.3">
      <c r="C2930" s="1"/>
      <c r="D2930" s="7" t="str">
        <f t="shared" ref="D2930:D2931" si="1193">I2930</f>
        <v>✔ZAP Approval</v>
      </c>
      <c r="E2930" s="7" t="str">
        <f t="shared" si="1192"/>
        <v>✔Origin 3-digit Trays/Sacks</v>
      </c>
      <c r="F2930" s="7" t="str">
        <f t="shared" si="1192"/>
        <v>✔Origin SCF Sacks</v>
      </c>
      <c r="H2930" s="22" t="s">
        <v>56</v>
      </c>
      <c r="I2930" s="22" t="str">
        <f>L2929</f>
        <v>✔ZAP Approval</v>
      </c>
      <c r="J2930" s="22" t="str">
        <f t="shared" ref="J2930:K2930" si="1194">M2929</f>
        <v>✔Origin 3-digit Trays/Sacks</v>
      </c>
      <c r="K2930" s="22" t="str">
        <f t="shared" si="1194"/>
        <v>✔Origin SCF Sacks</v>
      </c>
    </row>
    <row r="2931" spans="3:21" ht="15" x14ac:dyDescent="0.3">
      <c r="C2931" s="1"/>
      <c r="D2931" s="7" t="str">
        <f t="shared" si="1193"/>
        <v>✔IM Barcoded Tray Labels</v>
      </c>
      <c r="E2931" s="7" t="str">
        <f t="shared" si="1192"/>
        <v>✔Origin AADC Trays</v>
      </c>
      <c r="F2931" s="7" t="str">
        <f t="shared" si="1192"/>
        <v>✔FSS Preparation</v>
      </c>
      <c r="H2931" s="22" t="s">
        <v>26</v>
      </c>
      <c r="I2931" s="22" t="str">
        <f>O2929</f>
        <v>✔IM Barcoded Tray Labels</v>
      </c>
      <c r="J2931" s="22" t="str">
        <f t="shared" ref="J2931:K2931" si="1195">P2929</f>
        <v>✔Origin AADC Trays</v>
      </c>
      <c r="K2931" s="22" t="str">
        <f t="shared" si="1195"/>
        <v>✔FSS Preparation</v>
      </c>
    </row>
    <row r="2932" spans="3:21" ht="15" x14ac:dyDescent="0.3">
      <c r="C2932" s="1"/>
      <c r="D2932" s="7"/>
      <c r="E2932" s="7"/>
      <c r="F2932" s="7"/>
      <c r="H2932" s="22" t="s">
        <v>141</v>
      </c>
      <c r="I2932" s="22">
        <f>R2929</f>
        <v>0</v>
      </c>
      <c r="J2932" s="22">
        <f t="shared" ref="J2932:K2932" si="1196">S2929</f>
        <v>0</v>
      </c>
      <c r="K2932" s="22">
        <f t="shared" si="1196"/>
        <v>0</v>
      </c>
    </row>
    <row r="2933" spans="3:21" ht="14.4" x14ac:dyDescent="0.3">
      <c r="C2933" s="1"/>
      <c r="D2933" s="9"/>
      <c r="E2933" s="9"/>
      <c r="F2933" s="9"/>
      <c r="H2933" s="22" t="s">
        <v>344</v>
      </c>
    </row>
    <row r="2934" spans="3:21" ht="15.6" x14ac:dyDescent="0.3">
      <c r="C2934" s="1"/>
      <c r="D2934" s="13" t="s">
        <v>58</v>
      </c>
      <c r="E2934" s="7"/>
      <c r="F2934" s="7"/>
      <c r="H2934" s="22" t="s">
        <v>142</v>
      </c>
      <c r="I2934" s="22" t="s">
        <v>58</v>
      </c>
    </row>
    <row r="2935" spans="3:21" ht="15" x14ac:dyDescent="0.3">
      <c r="C2935" s="1"/>
      <c r="D2935" s="7" t="str">
        <f>+I2935</f>
        <v>✔CRD Trays</v>
      </c>
      <c r="E2935" s="7" t="str">
        <f t="shared" ref="E2935:F2938" si="1197">+J2935</f>
        <v>✔CR5 Trays</v>
      </c>
      <c r="F2935" s="7" t="str">
        <f t="shared" si="1197"/>
        <v>✔CR3 Trays</v>
      </c>
      <c r="H2935" s="22" t="s">
        <v>32</v>
      </c>
      <c r="I2935" s="23" t="s">
        <v>60</v>
      </c>
      <c r="J2935" s="23" t="s">
        <v>61</v>
      </c>
      <c r="K2935" s="23" t="s">
        <v>62</v>
      </c>
      <c r="L2935" s="23" t="s">
        <v>63</v>
      </c>
      <c r="M2935" s="23" t="s">
        <v>64</v>
      </c>
      <c r="N2935" s="23" t="s">
        <v>65</v>
      </c>
      <c r="O2935" s="23" t="s">
        <v>66</v>
      </c>
      <c r="P2935" s="23" t="s">
        <v>67</v>
      </c>
      <c r="Q2935" s="23" t="s">
        <v>68</v>
      </c>
      <c r="R2935" s="23" t="s">
        <v>69</v>
      </c>
      <c r="S2935" s="23" t="s">
        <v>70</v>
      </c>
      <c r="T2935" s="23" t="s">
        <v>71</v>
      </c>
      <c r="U2935" s="23" t="s">
        <v>73</v>
      </c>
    </row>
    <row r="2936" spans="3:21" ht="15" x14ac:dyDescent="0.3">
      <c r="C2936" s="1"/>
      <c r="D2936" s="7" t="str">
        <f t="shared" ref="D2936:D2939" si="1198">+I2936</f>
        <v>✔CRD Sacks</v>
      </c>
      <c r="E2936" s="7" t="str">
        <f t="shared" si="1197"/>
        <v>✔CR5S Sacks</v>
      </c>
      <c r="F2936" s="7" t="str">
        <f t="shared" si="1197"/>
        <v>✔CR5 Sacks</v>
      </c>
      <c r="H2936" s="22" t="s">
        <v>143</v>
      </c>
      <c r="I2936" s="22" t="str">
        <f>L2935</f>
        <v>✔CRD Sacks</v>
      </c>
      <c r="J2936" s="22" t="str">
        <f t="shared" ref="J2936:K2936" si="1199">M2935</f>
        <v>✔CR5S Sacks</v>
      </c>
      <c r="K2936" s="22" t="str">
        <f t="shared" si="1199"/>
        <v>✔CR5 Sacks</v>
      </c>
    </row>
    <row r="2937" spans="3:21" ht="15" x14ac:dyDescent="0.3">
      <c r="C2937" s="1"/>
      <c r="D2937" s="7" t="str">
        <f t="shared" si="1198"/>
        <v>✔CR3 Sacks</v>
      </c>
      <c r="E2937" s="7" t="str">
        <f t="shared" si="1197"/>
        <v>✔High Density (HD) Price</v>
      </c>
      <c r="F2937" s="7" t="str">
        <f t="shared" si="1197"/>
        <v>✔Saturation Price (75%Total)</v>
      </c>
      <c r="H2937" s="22" t="s">
        <v>38</v>
      </c>
      <c r="I2937" s="22" t="str">
        <f>O2935</f>
        <v>✔CR3 Sacks</v>
      </c>
      <c r="J2937" s="22" t="str">
        <f t="shared" ref="J2937:K2937" si="1200">P2935</f>
        <v>✔High Density (HD) Price</v>
      </c>
      <c r="K2937" s="22" t="str">
        <f t="shared" si="1200"/>
        <v>✔Saturation Price (75%Total)</v>
      </c>
    </row>
    <row r="2938" spans="3:21" ht="15" x14ac:dyDescent="0.3">
      <c r="C2938" s="1"/>
      <c r="D2938" s="7" t="str">
        <f t="shared" si="1198"/>
        <v>✔Saturation Price (90%Res)</v>
      </c>
      <c r="E2938" s="7" t="str">
        <f t="shared" si="1197"/>
        <v>✔eLOT Sequencing</v>
      </c>
      <c r="F2938" s="7" t="str">
        <f t="shared" si="1197"/>
        <v>✔Walk Sequencing</v>
      </c>
      <c r="H2938" s="22" t="s">
        <v>144</v>
      </c>
      <c r="I2938" s="22" t="str">
        <f>R2935</f>
        <v>✔Saturation Price (90%Res)</v>
      </c>
      <c r="J2938" s="22" t="str">
        <f t="shared" ref="J2938:K2938" si="1201">S2935</f>
        <v>✔eLOT Sequencing</v>
      </c>
      <c r="K2938" s="22" t="str">
        <f t="shared" si="1201"/>
        <v>✔Walk Sequencing</v>
      </c>
    </row>
    <row r="2939" spans="3:21" ht="15" x14ac:dyDescent="0.3">
      <c r="C2939" s="1"/>
      <c r="D2939" s="7" t="str">
        <f t="shared" si="1198"/>
        <v>✔High Density Plus (HDP) Price</v>
      </c>
      <c r="E2939" s="7"/>
      <c r="F2939" s="7"/>
      <c r="H2939" s="22" t="s">
        <v>39</v>
      </c>
      <c r="I2939" s="22" t="str">
        <f>U2935</f>
        <v>✔High Density Plus (HDP) Price</v>
      </c>
      <c r="J2939" s="22">
        <f t="shared" ref="J2939:K2939" si="1202">V2935</f>
        <v>0</v>
      </c>
      <c r="K2939" s="22">
        <f t="shared" si="1202"/>
        <v>0</v>
      </c>
    </row>
    <row r="2940" spans="3:21" ht="15" x14ac:dyDescent="0.3">
      <c r="C2940" s="1"/>
      <c r="D2940" s="7"/>
      <c r="E2940" s="7"/>
      <c r="F2940" s="7"/>
      <c r="H2940" s="22" t="s">
        <v>76</v>
      </c>
    </row>
    <row r="2941" spans="3:21" ht="15.6" x14ac:dyDescent="0.3">
      <c r="C2941" s="1"/>
      <c r="D2941" s="13" t="s">
        <v>77</v>
      </c>
      <c r="E2941" s="7"/>
      <c r="F2941" s="7"/>
      <c r="H2941" s="22" t="s">
        <v>26</v>
      </c>
      <c r="I2941" s="22" t="s">
        <v>77</v>
      </c>
    </row>
    <row r="2942" spans="3:21" ht="15" x14ac:dyDescent="0.3">
      <c r="C2942" s="1"/>
      <c r="D2942" s="7" t="str">
        <f>I2942</f>
        <v>✔Optional 5-Digit Pallets</v>
      </c>
      <c r="E2942" s="7" t="str">
        <f t="shared" ref="E2942:F2942" si="1203">J2942</f>
        <v>✔Optional 3-digit Pallets</v>
      </c>
      <c r="F2942" s="7" t="str">
        <f t="shared" si="1203"/>
        <v>✔Non-Barcoded Pallet Placards</v>
      </c>
      <c r="H2942" s="22" t="s">
        <v>78</v>
      </c>
      <c r="I2942" s="23" t="s">
        <v>79</v>
      </c>
      <c r="J2942" s="23" t="s">
        <v>80</v>
      </c>
      <c r="K2942" s="23" t="s">
        <v>81</v>
      </c>
      <c r="L2942" s="23" t="s">
        <v>85</v>
      </c>
      <c r="M2942" s="23" t="s">
        <v>86</v>
      </c>
    </row>
    <row r="2943" spans="3:21" ht="15" x14ac:dyDescent="0.3">
      <c r="C2943" s="1"/>
      <c r="D2943" s="7" t="str">
        <f>I2943</f>
        <v>✔Intelligent Mail Container Placard</v>
      </c>
      <c r="E2943" s="7" t="str">
        <f>J2943</f>
        <v>✔CR5S/CR5 - No Minimum Volume</v>
      </c>
      <c r="F2943" s="7"/>
      <c r="H2943" s="22" t="s">
        <v>87</v>
      </c>
      <c r="I2943" s="22" t="str">
        <f>L2942</f>
        <v>✔Intelligent Mail Container Placard</v>
      </c>
      <c r="J2943" s="22" t="str">
        <f t="shared" ref="J2943:K2943" si="1204">M2942</f>
        <v>✔CR5S/CR5 - No Minimum Volume</v>
      </c>
      <c r="K2943" s="22">
        <f t="shared" si="1204"/>
        <v>0</v>
      </c>
    </row>
    <row r="2944" spans="3:21" ht="15" x14ac:dyDescent="0.3">
      <c r="C2944" s="1"/>
      <c r="D2944" s="7"/>
      <c r="E2944" s="7"/>
      <c r="F2944" s="7"/>
      <c r="H2944" s="22" t="s">
        <v>88</v>
      </c>
      <c r="I2944" s="22">
        <f>O2942</f>
        <v>0</v>
      </c>
      <c r="J2944" s="22">
        <f t="shared" ref="J2944:K2944" si="1205">P2942</f>
        <v>0</v>
      </c>
      <c r="K2944" s="22">
        <f t="shared" si="1205"/>
        <v>0</v>
      </c>
    </row>
    <row r="2945" spans="3:17" ht="15" x14ac:dyDescent="0.3">
      <c r="C2945" s="1"/>
      <c r="D2945" s="7"/>
      <c r="E2945" s="7"/>
      <c r="F2945" s="7"/>
      <c r="H2945" s="22" t="s">
        <v>89</v>
      </c>
    </row>
    <row r="2946" spans="3:17" ht="15.6" x14ac:dyDescent="0.3">
      <c r="C2946" s="1"/>
      <c r="D2946" s="13" t="s">
        <v>90</v>
      </c>
      <c r="E2946" s="7"/>
      <c r="F2946" s="7"/>
      <c r="H2946" s="22" t="s">
        <v>342</v>
      </c>
      <c r="I2946" s="22" t="s">
        <v>90</v>
      </c>
    </row>
    <row r="2947" spans="3:17" ht="15" x14ac:dyDescent="0.3">
      <c r="C2947" s="1"/>
      <c r="D2947" s="7" t="str">
        <f>I2947</f>
        <v>✔PER - Flat Tray Preparation</v>
      </c>
      <c r="E2947" s="7" t="str">
        <f t="shared" ref="E2947:F2949" si="1206">J2947</f>
        <v>✔Outside County Container Report</v>
      </c>
      <c r="F2947" s="7" t="str">
        <f t="shared" si="1206"/>
        <v>✔PER - 6pc Letter Tray Minimum</v>
      </c>
      <c r="H2947" s="22" t="s">
        <v>91</v>
      </c>
      <c r="I2947" s="23" t="s">
        <v>92</v>
      </c>
      <c r="J2947" s="23" t="s">
        <v>93</v>
      </c>
      <c r="K2947" s="23" t="s">
        <v>94</v>
      </c>
      <c r="L2947" s="23" t="s">
        <v>95</v>
      </c>
      <c r="M2947" s="23" t="s">
        <v>96</v>
      </c>
      <c r="N2947" s="23" t="s">
        <v>97</v>
      </c>
      <c r="O2947" s="23" t="s">
        <v>99</v>
      </c>
      <c r="P2947" s="23" t="s">
        <v>100</v>
      </c>
      <c r="Q2947" s="23" t="s">
        <v>101</v>
      </c>
    </row>
    <row r="2948" spans="3:17" ht="15" x14ac:dyDescent="0.3">
      <c r="C2948" s="1"/>
      <c r="D2948" s="7" t="str">
        <f t="shared" ref="D2948:D2949" si="1207">I2948</f>
        <v>✔PER - FIRM Bundles</v>
      </c>
      <c r="E2948" s="7" t="str">
        <f t="shared" si="1206"/>
        <v>✔PER - In County Prices</v>
      </c>
      <c r="F2948" s="7" t="str">
        <f t="shared" si="1206"/>
        <v>✔PER - Zone Summary Report</v>
      </c>
      <c r="H2948" s="22" t="s">
        <v>102</v>
      </c>
      <c r="I2948" s="22" t="str">
        <f>L2947</f>
        <v>✔PER - FIRM Bundles</v>
      </c>
      <c r="J2948" s="22" t="str">
        <f t="shared" ref="J2948:K2948" si="1208">M2947</f>
        <v>✔PER - In County Prices</v>
      </c>
      <c r="K2948" s="22" t="str">
        <f t="shared" si="1208"/>
        <v>✔PER - Zone Summary Report</v>
      </c>
    </row>
    <row r="2949" spans="3:17" ht="15" x14ac:dyDescent="0.3">
      <c r="C2949" s="1"/>
      <c r="D2949" s="7" t="str">
        <f t="shared" si="1207"/>
        <v>✔Outside County Bundle Report</v>
      </c>
      <c r="E2949" s="7" t="str">
        <f t="shared" si="1206"/>
        <v>✔Limited Circulation Discount</v>
      </c>
      <c r="F2949" s="7" t="str">
        <f t="shared" si="1206"/>
        <v>✔24-pc Trays/Sacks</v>
      </c>
      <c r="H2949" s="22" t="s">
        <v>138</v>
      </c>
      <c r="I2949" s="22" t="str">
        <f>O2947</f>
        <v>✔Outside County Bundle Report</v>
      </c>
      <c r="J2949" s="22" t="str">
        <f t="shared" ref="J2949:K2949" si="1209">P2947</f>
        <v>✔Limited Circulation Discount</v>
      </c>
      <c r="K2949" s="22" t="str">
        <f t="shared" si="1209"/>
        <v>✔24-pc Trays/Sacks</v>
      </c>
    </row>
    <row r="2950" spans="3:17" ht="15" x14ac:dyDescent="0.3">
      <c r="C2950" s="1"/>
      <c r="D2950" s="7"/>
      <c r="E2950" s="7"/>
      <c r="F2950" s="7"/>
      <c r="H2950" s="22" t="s">
        <v>139</v>
      </c>
      <c r="I2950" s="22">
        <f>R2947</f>
        <v>0</v>
      </c>
      <c r="J2950" s="22">
        <f>S2947</f>
        <v>0</v>
      </c>
      <c r="K2950" s="22">
        <f>T2947</f>
        <v>0</v>
      </c>
    </row>
    <row r="2951" spans="3:17" ht="15" x14ac:dyDescent="0.3">
      <c r="C2951" s="1"/>
      <c r="D2951" s="7"/>
      <c r="E2951" s="7"/>
      <c r="F2951" s="7"/>
      <c r="H2951" s="22" t="s">
        <v>103</v>
      </c>
    </row>
    <row r="2952" spans="3:17" ht="15.6" x14ac:dyDescent="0.3">
      <c r="C2952" s="1"/>
      <c r="D2952" s="13" t="s">
        <v>104</v>
      </c>
      <c r="E2952" s="7"/>
      <c r="F2952" s="7"/>
      <c r="H2952" s="22" t="s">
        <v>105</v>
      </c>
      <c r="I2952" s="22" t="s">
        <v>104</v>
      </c>
    </row>
    <row r="2953" spans="3:17" ht="15" x14ac:dyDescent="0.3">
      <c r="C2953" s="1"/>
      <c r="D2953" s="7" t="str">
        <f>I2953</f>
        <v>✔5-digit Scheme Bundles (L007)</v>
      </c>
      <c r="E2953" s="7" t="str">
        <f t="shared" ref="E2953:F2953" si="1210">J2953</f>
        <v>✔3-digit Scheme Bundles (L008)</v>
      </c>
      <c r="F2953" s="7" t="str">
        <f t="shared" si="1210"/>
        <v>✔5-digit Scheme Sacks</v>
      </c>
      <c r="H2953" s="22" t="s">
        <v>154</v>
      </c>
      <c r="I2953" s="23" t="s">
        <v>107</v>
      </c>
      <c r="J2953" s="23" t="s">
        <v>108</v>
      </c>
      <c r="K2953" s="23" t="s">
        <v>109</v>
      </c>
    </row>
    <row r="2954" spans="3:17" ht="15" x14ac:dyDescent="0.3">
      <c r="C2954" s="1"/>
      <c r="D2954" s="7"/>
      <c r="E2954" s="7"/>
      <c r="F2954" s="7"/>
      <c r="H2954" s="22" t="s">
        <v>40</v>
      </c>
    </row>
    <row r="2955" spans="3:17" ht="15.6" x14ac:dyDescent="0.3">
      <c r="C2955" s="1"/>
      <c r="D2955" s="13" t="s">
        <v>110</v>
      </c>
      <c r="E2955" s="7"/>
      <c r="F2955" s="7"/>
      <c r="H2955" s="22"/>
      <c r="I2955" s="22" t="s">
        <v>110</v>
      </c>
    </row>
    <row r="2956" spans="3:17" ht="15" x14ac:dyDescent="0.3">
      <c r="C2956" s="1"/>
      <c r="D2956" s="7" t="str">
        <f>I2956</f>
        <v>✔No Overflow Trays</v>
      </c>
      <c r="E2956" s="7" t="str">
        <f t="shared" ref="E2956:F2956" si="1211">J2956</f>
        <v>✔5-digit\Scheme Trays</v>
      </c>
      <c r="F2956" s="7" t="str">
        <f t="shared" si="1211"/>
        <v>✔3-digit\Scheme Trays</v>
      </c>
      <c r="H2956" s="22" t="s">
        <v>111</v>
      </c>
      <c r="I2956" s="23" t="s">
        <v>112</v>
      </c>
      <c r="J2956" s="23" t="s">
        <v>114</v>
      </c>
      <c r="K2956" s="23" t="s">
        <v>115</v>
      </c>
      <c r="L2956" s="23" t="s">
        <v>116</v>
      </c>
    </row>
    <row r="2957" spans="3:17" ht="15" x14ac:dyDescent="0.3">
      <c r="C2957" s="1"/>
      <c r="D2957" s="7" t="str">
        <f>I2957</f>
        <v>✔AADC Trays</v>
      </c>
      <c r="E2957" s="7"/>
      <c r="F2957" s="7"/>
      <c r="H2957" s="22" t="s">
        <v>277</v>
      </c>
      <c r="I2957" s="22" t="str">
        <f>L2956</f>
        <v>✔AADC Trays</v>
      </c>
      <c r="J2957" s="22">
        <f t="shared" ref="J2957:K2957" si="1212">M2956</f>
        <v>0</v>
      </c>
      <c r="K2957" s="22">
        <f t="shared" si="1212"/>
        <v>0</v>
      </c>
    </row>
    <row r="2958" spans="3:17" ht="15" x14ac:dyDescent="0.3">
      <c r="C2958" s="16"/>
      <c r="D2958" s="7"/>
      <c r="E2958" s="7"/>
      <c r="F2958" s="7"/>
      <c r="H2958" s="22" t="s">
        <v>278</v>
      </c>
    </row>
    <row r="2959" spans="3:17" ht="15.6" x14ac:dyDescent="0.3">
      <c r="C2959" s="1"/>
      <c r="D2959" s="13" t="s">
        <v>119</v>
      </c>
      <c r="E2959" s="7"/>
      <c r="F2959" s="7"/>
      <c r="H2959" s="22" t="s">
        <v>279</v>
      </c>
      <c r="I2959" s="22" t="s">
        <v>119</v>
      </c>
    </row>
    <row r="2960" spans="3:17" ht="15" x14ac:dyDescent="0.3">
      <c r="C2960" s="1"/>
      <c r="D2960" s="7" t="str">
        <f>I2960</f>
        <v>✔PS Form 3541</v>
      </c>
      <c r="E2960" s="7" t="str">
        <f t="shared" ref="E2960:F2961" si="1213">J2960</f>
        <v>✔PS Form 3600-FCM</v>
      </c>
      <c r="F2960" s="7" t="str">
        <f t="shared" si="1213"/>
        <v>✔PS Form 3602-N</v>
      </c>
      <c r="H2960" s="22" t="s">
        <v>188</v>
      </c>
      <c r="I2960" s="23" t="s">
        <v>121</v>
      </c>
      <c r="J2960" s="23" t="s">
        <v>123</v>
      </c>
      <c r="K2960" s="23" t="s">
        <v>127</v>
      </c>
      <c r="L2960" s="23" t="s">
        <v>131</v>
      </c>
      <c r="M2960" s="23" t="s">
        <v>132</v>
      </c>
    </row>
    <row r="2961" spans="3:11" ht="15" x14ac:dyDescent="0.3">
      <c r="C2961" s="1"/>
      <c r="D2961" s="7" t="str">
        <f t="shared" ref="D2961" si="1214">I2961</f>
        <v>✔PS Form 8125</v>
      </c>
      <c r="E2961" s="7" t="str">
        <f t="shared" si="1213"/>
        <v>✔PS Form 3602-R</v>
      </c>
      <c r="F2961" s="7"/>
      <c r="H2961" s="22" t="s">
        <v>120</v>
      </c>
      <c r="I2961" s="22" t="str">
        <f>L2960</f>
        <v>✔PS Form 8125</v>
      </c>
      <c r="J2961" s="22" t="str">
        <f t="shared" ref="J2961:K2961" si="1215">M2960</f>
        <v>✔PS Form 3602-R</v>
      </c>
      <c r="K2961" s="22">
        <f t="shared" si="1215"/>
        <v>0</v>
      </c>
    </row>
    <row r="2962" spans="3:11" ht="15" x14ac:dyDescent="0.3">
      <c r="C2962" s="1"/>
      <c r="D2962" s="7"/>
      <c r="E2962" s="7"/>
      <c r="F2962" s="7"/>
      <c r="H2962" s="36">
        <v>43585</v>
      </c>
      <c r="I2962" s="22">
        <f>O2960</f>
        <v>0</v>
      </c>
      <c r="J2962" s="22">
        <f t="shared" ref="J2962:K2962" si="1216">P2960</f>
        <v>0</v>
      </c>
      <c r="K2962" s="22">
        <f t="shared" si="1216"/>
        <v>0</v>
      </c>
    </row>
    <row r="2963" spans="3:11" ht="15" x14ac:dyDescent="0.3">
      <c r="C2963" s="1"/>
      <c r="D2963" s="7"/>
      <c r="E2963" s="7"/>
      <c r="F2963" s="7"/>
      <c r="H2963" s="22"/>
      <c r="I2963" s="22">
        <f>R2960</f>
        <v>0</v>
      </c>
      <c r="J2963" s="22">
        <f>S2960</f>
        <v>0</v>
      </c>
      <c r="K2963" s="22">
        <f>T2960</f>
        <v>0</v>
      </c>
    </row>
    <row r="2964" spans="3:11" ht="15" x14ac:dyDescent="0.3">
      <c r="C2964" s="32"/>
      <c r="D2964" s="27"/>
      <c r="E2964" s="27"/>
      <c r="F2964" s="27"/>
      <c r="H2964" s="22"/>
    </row>
    <row r="2965" spans="3:11" ht="15.6" x14ac:dyDescent="0.3">
      <c r="C2965" s="1"/>
      <c r="D2965" s="13" t="s">
        <v>111</v>
      </c>
      <c r="E2965" s="17" t="s">
        <v>133</v>
      </c>
      <c r="F2965" s="6" t="str">
        <f>H2960</f>
        <v>Over $5,001</v>
      </c>
      <c r="H2965" s="22"/>
    </row>
    <row r="2966" spans="3:11" ht="14.4" x14ac:dyDescent="0.3">
      <c r="C2966" s="1"/>
      <c r="D2966" s="71" t="str">
        <f>CONCATENATE(H2957,H2958,H2959)</f>
        <v>AS/400: OS/400  /  ISeries: ** IBMi, IBMi  /  Mid-Range: IBMi</v>
      </c>
      <c r="E2966" s="71"/>
      <c r="F2966" s="71"/>
      <c r="H2966" s="22"/>
    </row>
    <row r="2967" spans="3:11" ht="14.4" x14ac:dyDescent="0.3">
      <c r="C2967" s="1"/>
      <c r="D2967" s="71"/>
      <c r="E2967" s="71"/>
      <c r="F2967" s="71"/>
      <c r="H2967" s="22"/>
    </row>
    <row r="2968" spans="3:11" ht="15.6" x14ac:dyDescent="0.3">
      <c r="C2968" s="1"/>
      <c r="D2968" s="7" t="s">
        <v>120</v>
      </c>
      <c r="E2968" s="17" t="s">
        <v>134</v>
      </c>
      <c r="F2968" s="18">
        <f>$I$2</f>
        <v>45678</v>
      </c>
      <c r="H2968" s="22"/>
    </row>
    <row r="2969" spans="3:11" ht="15" x14ac:dyDescent="0.3">
      <c r="C2969" s="1"/>
      <c r="D2969" s="7"/>
      <c r="E2969" s="19"/>
      <c r="F2969" s="20"/>
      <c r="G2969">
        <f>2233-2158+1</f>
        <v>76</v>
      </c>
      <c r="H2969" s="22"/>
    </row>
    <row r="2970" spans="3:11" ht="14.4" x14ac:dyDescent="0.3">
      <c r="C2970" s="1"/>
      <c r="D2970" s="1"/>
      <c r="E2970" s="1"/>
      <c r="F2970" s="1"/>
      <c r="H2970" s="22"/>
    </row>
    <row r="2971" spans="3:11" ht="16.8" x14ac:dyDescent="0.3">
      <c r="C2971" s="72" t="s">
        <v>3</v>
      </c>
      <c r="D2971" s="72"/>
      <c r="E2971" s="72"/>
      <c r="F2971" s="72"/>
      <c r="H2971" s="22"/>
    </row>
    <row r="2972" spans="3:11" ht="16.8" x14ac:dyDescent="0.3">
      <c r="C2972" s="73" t="s">
        <v>4</v>
      </c>
      <c r="D2972" s="73"/>
      <c r="E2972" s="73"/>
      <c r="F2972" s="73"/>
      <c r="H2972" s="22"/>
    </row>
    <row r="2973" spans="3:11" ht="14.4" x14ac:dyDescent="0.3">
      <c r="C2973" s="1"/>
      <c r="D2973" s="9"/>
      <c r="E2973" s="9"/>
      <c r="F2973" s="9"/>
      <c r="H2973" s="22"/>
    </row>
    <row r="2974" spans="3:11" ht="15.6" x14ac:dyDescent="0.3">
      <c r="C2974" s="69" t="str">
        <f t="shared" ref="C2974:C2982" si="1217">+J2974</f>
        <v>Company Name:   PITNEY BOWES INC.</v>
      </c>
      <c r="D2974" s="69"/>
      <c r="E2974" s="69"/>
      <c r="F2974" s="69"/>
      <c r="H2974" s="22" t="s">
        <v>5</v>
      </c>
      <c r="I2974" s="22" t="s">
        <v>335</v>
      </c>
      <c r="J2974" s="22" t="str">
        <f t="shared" ref="J2974:J2982" si="1218">CONCATENATE(H2974,I2974)</f>
        <v>Company Name:   PITNEY BOWES INC.</v>
      </c>
    </row>
    <row r="2975" spans="3:11" ht="15.6" x14ac:dyDescent="0.3">
      <c r="C2975" s="69" t="str">
        <f t="shared" si="1217"/>
        <v>Product Name:   CONNECTRIGHT MAILER</v>
      </c>
      <c r="D2975" s="69"/>
      <c r="E2975" s="69"/>
      <c r="F2975" s="69"/>
      <c r="H2975" s="22" t="s">
        <v>7</v>
      </c>
      <c r="I2975" s="22" t="s">
        <v>287</v>
      </c>
      <c r="J2975" s="22" t="str">
        <f t="shared" si="1218"/>
        <v>Product Name:   CONNECTRIGHT MAILER</v>
      </c>
    </row>
    <row r="2976" spans="3:11" ht="15.6" x14ac:dyDescent="0.3">
      <c r="C2976" s="69" t="str">
        <f t="shared" si="1217"/>
        <v>Product Version:   4.6</v>
      </c>
      <c r="D2976" s="69"/>
      <c r="E2976" s="69"/>
      <c r="F2976" s="69"/>
      <c r="H2976" s="22" t="s">
        <v>9</v>
      </c>
      <c r="I2976" s="45">
        <v>4.5999999999999996</v>
      </c>
      <c r="J2976" s="22" t="str">
        <f t="shared" si="1218"/>
        <v>Product Version:   4.6</v>
      </c>
    </row>
    <row r="2977" spans="3:10" ht="15" x14ac:dyDescent="0.3">
      <c r="C2977" s="70" t="str">
        <f t="shared" si="1217"/>
        <v>Sales Contact:   Raymond T. Chin</v>
      </c>
      <c r="D2977" s="70"/>
      <c r="E2977" s="70"/>
      <c r="F2977" s="70"/>
      <c r="H2977" s="22" t="s">
        <v>10</v>
      </c>
      <c r="I2977" s="22" t="s">
        <v>288</v>
      </c>
      <c r="J2977" s="22" t="str">
        <f t="shared" si="1218"/>
        <v>Sales Contact:   Raymond T. Chin</v>
      </c>
    </row>
    <row r="2978" spans="3:10" ht="15" x14ac:dyDescent="0.3">
      <c r="C2978" s="70" t="str">
        <f t="shared" si="1217"/>
        <v>Address:   27 Waterview Dr</v>
      </c>
      <c r="D2978" s="70"/>
      <c r="E2978" s="70"/>
      <c r="F2978" s="70"/>
      <c r="H2978" s="22" t="s">
        <v>12</v>
      </c>
      <c r="I2978" s="22" t="s">
        <v>289</v>
      </c>
      <c r="J2978" s="22" t="str">
        <f t="shared" si="1218"/>
        <v>Address:   27 Waterview Dr</v>
      </c>
    </row>
    <row r="2979" spans="3:10" ht="15" x14ac:dyDescent="0.3">
      <c r="C2979" s="70" t="str">
        <f t="shared" si="1217"/>
        <v>City State Zip:   Shelton CT  06484-4705</v>
      </c>
      <c r="D2979" s="70"/>
      <c r="E2979" s="70"/>
      <c r="F2979" s="70"/>
      <c r="H2979" s="22" t="s">
        <v>14</v>
      </c>
      <c r="I2979" s="22" t="s">
        <v>362</v>
      </c>
      <c r="J2979" s="22" t="str">
        <f t="shared" si="1218"/>
        <v>City State Zip:   Shelton CT  06484-4705</v>
      </c>
    </row>
    <row r="2980" spans="3:10" ht="15" x14ac:dyDescent="0.3">
      <c r="C2980" s="70" t="str">
        <f t="shared" si="1217"/>
        <v>Phone:   (203) 922-6961</v>
      </c>
      <c r="D2980" s="70"/>
      <c r="E2980" s="70"/>
      <c r="F2980" s="70"/>
      <c r="H2980" s="22" t="s">
        <v>15</v>
      </c>
      <c r="I2980" s="22" t="s">
        <v>290</v>
      </c>
      <c r="J2980" s="22" t="str">
        <f t="shared" si="1218"/>
        <v>Phone:   (203) 922-6961</v>
      </c>
    </row>
    <row r="2981" spans="3:10" ht="15" x14ac:dyDescent="0.3">
      <c r="C2981" s="70" t="str">
        <f t="shared" si="1217"/>
        <v>Email:   raymond.chin@pb.com</v>
      </c>
      <c r="D2981" s="70"/>
      <c r="E2981" s="70"/>
      <c r="F2981" s="70"/>
      <c r="H2981" s="22" t="s">
        <v>19</v>
      </c>
      <c r="I2981" s="22" t="s">
        <v>291</v>
      </c>
      <c r="J2981" s="22" t="str">
        <f t="shared" si="1218"/>
        <v>Email:   raymond.chin@pb.com</v>
      </c>
    </row>
    <row r="2982" spans="3:10" ht="15" x14ac:dyDescent="0.3">
      <c r="C2982" s="70" t="str">
        <f t="shared" si="1217"/>
        <v>Web:   www.pb.com</v>
      </c>
      <c r="D2982" s="70"/>
      <c r="E2982" s="70"/>
      <c r="F2982" s="70"/>
      <c r="H2982" s="22" t="s">
        <v>21</v>
      </c>
      <c r="I2982" s="22" t="s">
        <v>282</v>
      </c>
      <c r="J2982" s="22" t="str">
        <f t="shared" si="1218"/>
        <v>Web:   www.pb.com</v>
      </c>
    </row>
    <row r="2983" spans="3:10" ht="14.4" x14ac:dyDescent="0.3">
      <c r="C2983" s="1"/>
      <c r="D2983" s="9"/>
      <c r="E2983" s="9"/>
      <c r="F2983" s="9"/>
      <c r="H2983" s="22"/>
    </row>
    <row r="2984" spans="3:10" ht="16.8" x14ac:dyDescent="0.3">
      <c r="C2984" s="68" t="s">
        <v>23</v>
      </c>
      <c r="D2984" s="68"/>
      <c r="E2984" s="68"/>
      <c r="F2984" s="68"/>
      <c r="H2984" s="22"/>
    </row>
    <row r="2985" spans="3:10" ht="15.6" x14ac:dyDescent="0.3">
      <c r="C2985" s="1"/>
      <c r="D2985" s="28" t="str">
        <f>H2985</f>
        <v>Standard Mail</v>
      </c>
      <c r="E2985" s="28" t="str">
        <f>H3002</f>
        <v>First-Class</v>
      </c>
      <c r="F2985" s="13" t="str">
        <f>H3015</f>
        <v>Periodical</v>
      </c>
      <c r="H2985" s="22" t="s">
        <v>24</v>
      </c>
    </row>
    <row r="2986" spans="3:10" ht="15" x14ac:dyDescent="0.3">
      <c r="C2986" s="1"/>
      <c r="D2986" s="7" t="str">
        <f>H2986</f>
        <v>✔Automation Flats</v>
      </c>
      <c r="E2986" s="7" t="str">
        <f>+H3003</f>
        <v>✔Automation Flat Trays on Pallets</v>
      </c>
      <c r="F2986" s="7" t="str">
        <f>H3016</f>
        <v>✔Automation Letters</v>
      </c>
      <c r="H2986" s="22" t="s">
        <v>25</v>
      </c>
    </row>
    <row r="2987" spans="3:10" ht="15" x14ac:dyDescent="0.3">
      <c r="C2987" s="1"/>
      <c r="D2987" s="7" t="str">
        <f t="shared" ref="D2987:D3001" si="1219">H2987</f>
        <v>✔Automation Letters</v>
      </c>
      <c r="E2987" s="7" t="str">
        <f t="shared" ref="E2987:E2997" si="1220">+H3004</f>
        <v>✔Automation Flats - Bundle Based Option</v>
      </c>
      <c r="F2987" s="7" t="str">
        <f t="shared" ref="F2987:F2998" si="1221">H3017</f>
        <v>✔Barcoded Machinable Flats</v>
      </c>
      <c r="H2987" s="22" t="s">
        <v>26</v>
      </c>
    </row>
    <row r="2988" spans="3:10" ht="15" x14ac:dyDescent="0.3">
      <c r="C2988" s="1"/>
      <c r="D2988" s="7" t="str">
        <f t="shared" si="1219"/>
        <v>✔Co-Sacked Flats</v>
      </c>
      <c r="E2988" s="7" t="str">
        <f t="shared" si="1220"/>
        <v>✔Automation Flats - Tray Based Option</v>
      </c>
      <c r="F2988" s="7" t="str">
        <f t="shared" si="1221"/>
        <v>✔Carrier Route Flats</v>
      </c>
      <c r="H2988" s="22" t="s">
        <v>341</v>
      </c>
    </row>
    <row r="2989" spans="3:10" ht="15" x14ac:dyDescent="0.3">
      <c r="C2989" s="1"/>
      <c r="D2989" s="7" t="str">
        <f t="shared" si="1219"/>
        <v>✔ECR Flats</v>
      </c>
      <c r="E2989" s="7" t="str">
        <f t="shared" si="1220"/>
        <v>✔Automation Letters</v>
      </c>
      <c r="F2989" s="7" t="str">
        <f t="shared" si="1221"/>
        <v>✔Carrier Route Letters</v>
      </c>
      <c r="H2989" s="22" t="s">
        <v>27</v>
      </c>
    </row>
    <row r="2990" spans="3:10" ht="15" x14ac:dyDescent="0.3">
      <c r="C2990" s="1"/>
      <c r="D2990" s="7" t="str">
        <f t="shared" si="1219"/>
        <v>✔ECR Letters &lt;= 3.0 Ounces</v>
      </c>
      <c r="E2990" s="7" t="str">
        <f t="shared" si="1220"/>
        <v>✔Automation Letters - Trays on Pallets</v>
      </c>
      <c r="F2990" s="7" t="str">
        <f t="shared" si="1221"/>
        <v>✔Machinable Flat Bundles on Pallets</v>
      </c>
      <c r="H2990" s="22" t="s">
        <v>28</v>
      </c>
    </row>
    <row r="2991" spans="3:10" ht="15" x14ac:dyDescent="0.3">
      <c r="C2991" s="1"/>
      <c r="D2991" s="7" t="str">
        <f t="shared" si="1219"/>
        <v>✔ECR Letters &gt; 3.0 Ounces</v>
      </c>
      <c r="E2991" s="7" t="str">
        <f t="shared" si="1220"/>
        <v>✔Co-Trayed Flats</v>
      </c>
      <c r="F2991" s="7" t="str">
        <f t="shared" si="1221"/>
        <v>✔Machinable Flats Co-Sacked Preparation</v>
      </c>
      <c r="H2991" s="22" t="s">
        <v>29</v>
      </c>
    </row>
    <row r="2992" spans="3:10" ht="15" x14ac:dyDescent="0.3">
      <c r="C2992" s="1"/>
      <c r="D2992" s="7" t="str">
        <f t="shared" si="1219"/>
        <v>✔Flat Bundles on Pallets</v>
      </c>
      <c r="E2992" s="7" t="str">
        <f t="shared" si="1220"/>
        <v>✔Machinable Letter Trays on Pallets</v>
      </c>
      <c r="F2992" s="7" t="str">
        <f t="shared" si="1221"/>
        <v>Merged Bundles on Pallets</v>
      </c>
      <c r="H2992" s="22" t="s">
        <v>30</v>
      </c>
    </row>
    <row r="2993" spans="3:19" ht="15" x14ac:dyDescent="0.3">
      <c r="C2993" s="1"/>
      <c r="D2993" s="7" t="str">
        <f t="shared" si="1219"/>
        <v>✔Irregular Parcels</v>
      </c>
      <c r="E2993" s="7" t="str">
        <f t="shared" si="1220"/>
        <v>✔Machinable Letters</v>
      </c>
      <c r="F2993" s="7" t="str">
        <f t="shared" si="1221"/>
        <v>✔Merged Flats in Sacks</v>
      </c>
      <c r="H2993" s="22" t="s">
        <v>31</v>
      </c>
    </row>
    <row r="2994" spans="3:19" ht="15" x14ac:dyDescent="0.3">
      <c r="C2994" s="1"/>
      <c r="D2994" s="7" t="str">
        <f t="shared" si="1219"/>
        <v>✔Machinable Letters</v>
      </c>
      <c r="E2994" s="7" t="str">
        <f t="shared" si="1220"/>
        <v>✔Non-Automation Flat Trays on Pallets</v>
      </c>
      <c r="F2994" s="7" t="str">
        <f t="shared" si="1221"/>
        <v>Merged Pallets-5% Threshold</v>
      </c>
      <c r="H2994" s="22" t="s">
        <v>32</v>
      </c>
    </row>
    <row r="2995" spans="3:19" ht="15" x14ac:dyDescent="0.3">
      <c r="C2995" s="1"/>
      <c r="D2995" s="7" t="str">
        <f t="shared" si="1219"/>
        <v>✔Machinable Parcels</v>
      </c>
      <c r="E2995" s="7" t="str">
        <f t="shared" si="1220"/>
        <v>✔Non-Automation Flats</v>
      </c>
      <c r="F2995" s="7" t="str">
        <f t="shared" si="1221"/>
        <v>Merged Pallets-5% Threshold &amp; City State</v>
      </c>
      <c r="H2995" s="22" t="s">
        <v>33</v>
      </c>
    </row>
    <row r="2996" spans="3:19" ht="15" x14ac:dyDescent="0.3">
      <c r="C2996" s="1"/>
      <c r="D2996" s="7" t="str">
        <f t="shared" si="1219"/>
        <v>✔Merged Flat Bundles in Sacks</v>
      </c>
      <c r="E2996" s="7" t="str">
        <f t="shared" si="1220"/>
        <v>✔Non-Machinable Letter Trays on Pallets</v>
      </c>
      <c r="F2996" s="7" t="str">
        <f t="shared" si="1221"/>
        <v>✔Non-Automation Letters</v>
      </c>
      <c r="H2996" s="22" t="s">
        <v>34</v>
      </c>
    </row>
    <row r="2997" spans="3:19" ht="15" x14ac:dyDescent="0.3">
      <c r="C2997" s="1"/>
      <c r="D2997" s="7" t="str">
        <f t="shared" si="1219"/>
        <v>Merged Flat Bundles on Pallets</v>
      </c>
      <c r="E2997" s="7" t="str">
        <f t="shared" si="1220"/>
        <v>✔Nonmachinable Letters</v>
      </c>
      <c r="F2997" s="7" t="str">
        <f t="shared" si="1221"/>
        <v>✔Non-Barcoded Machinable Flats</v>
      </c>
      <c r="H2997" s="22" t="s">
        <v>137</v>
      </c>
    </row>
    <row r="2998" spans="3:19" ht="15" x14ac:dyDescent="0.3">
      <c r="C2998" s="1"/>
      <c r="D2998" s="7" t="str">
        <f t="shared" si="1219"/>
        <v>Merged Pallets-5% Threshold</v>
      </c>
      <c r="E2998" s="7"/>
      <c r="F2998" s="7" t="str">
        <f t="shared" si="1221"/>
        <v>✔Non-Machinable Flat Bundles on Pallets</v>
      </c>
      <c r="H2998" s="22" t="s">
        <v>138</v>
      </c>
    </row>
    <row r="2999" spans="3:19" ht="15" x14ac:dyDescent="0.3">
      <c r="C2999" s="1"/>
      <c r="D2999" s="7" t="str">
        <f t="shared" si="1219"/>
        <v>Merged Pallets-5% Threshold &amp; City State</v>
      </c>
      <c r="E2999" s="7"/>
      <c r="F2999" s="7"/>
      <c r="H2999" s="22" t="s">
        <v>139</v>
      </c>
    </row>
    <row r="3000" spans="3:19" ht="15" x14ac:dyDescent="0.3">
      <c r="C3000" s="1"/>
      <c r="D3000" s="7" t="str">
        <f t="shared" si="1219"/>
        <v>✔Non-Automation Flats</v>
      </c>
      <c r="E3000" s="7"/>
      <c r="F3000" s="7"/>
      <c r="H3000" s="22" t="s">
        <v>38</v>
      </c>
    </row>
    <row r="3001" spans="3:19" ht="15" x14ac:dyDescent="0.3">
      <c r="C3001" s="1"/>
      <c r="D3001" s="7" t="str">
        <f t="shared" si="1219"/>
        <v>✔Nonmachinable Letters</v>
      </c>
      <c r="E3001" s="29"/>
      <c r="F3001" s="7"/>
      <c r="H3001" s="22" t="s">
        <v>39</v>
      </c>
    </row>
    <row r="3002" spans="3:19" ht="16.8" x14ac:dyDescent="0.3">
      <c r="C3002" s="68" t="s">
        <v>40</v>
      </c>
      <c r="D3002" s="68"/>
      <c r="E3002" s="68"/>
      <c r="F3002" s="68"/>
      <c r="H3002" s="23" t="s">
        <v>41</v>
      </c>
    </row>
    <row r="3003" spans="3:19" ht="15.6" x14ac:dyDescent="0.3">
      <c r="C3003" s="1"/>
      <c r="D3003" s="28" t="s">
        <v>42</v>
      </c>
      <c r="E3003" s="30"/>
      <c r="F3003" s="7"/>
      <c r="H3003" s="22" t="s">
        <v>43</v>
      </c>
      <c r="I3003" s="22" t="s">
        <v>42</v>
      </c>
    </row>
    <row r="3004" spans="3:19" ht="15" x14ac:dyDescent="0.3">
      <c r="C3004" s="1"/>
      <c r="D3004" s="7" t="str">
        <f>I3004</f>
        <v>✔Additional User Documentation (Any)</v>
      </c>
      <c r="E3004" s="7" t="str">
        <f t="shared" ref="E3004:F3007" si="1222">J3004</f>
        <v>✔Co-Bundling</v>
      </c>
      <c r="F3004" s="7" t="str">
        <f t="shared" si="1222"/>
        <v>✔Optional Endorsement Lines (OELs)</v>
      </c>
      <c r="H3004" s="22" t="s">
        <v>44</v>
      </c>
      <c r="I3004" s="23" t="s">
        <v>45</v>
      </c>
      <c r="J3004" s="23" t="s">
        <v>46</v>
      </c>
      <c r="K3004" s="23" t="s">
        <v>47</v>
      </c>
      <c r="L3004" s="23" t="s">
        <v>48</v>
      </c>
      <c r="M3004" s="23" t="s">
        <v>49</v>
      </c>
      <c r="N3004" s="23" t="s">
        <v>50</v>
      </c>
      <c r="O3004" s="23" t="s">
        <v>51</v>
      </c>
      <c r="P3004" s="23" t="s">
        <v>52</v>
      </c>
      <c r="Q3004" s="23" t="s">
        <v>53</v>
      </c>
      <c r="R3004" s="23" t="s">
        <v>54</v>
      </c>
      <c r="S3004" s="23" t="s">
        <v>55</v>
      </c>
    </row>
    <row r="3005" spans="3:19" ht="15" x14ac:dyDescent="0.3">
      <c r="C3005" s="1"/>
      <c r="D3005" s="7" t="str">
        <f t="shared" ref="D3005:D3007" si="1223">I3005</f>
        <v>✔Job Setup/Parameter Report</v>
      </c>
      <c r="E3005" s="7" t="str">
        <f t="shared" si="1222"/>
        <v>✔USPS Qualification Report</v>
      </c>
      <c r="F3005" s="7" t="str">
        <f t="shared" si="1222"/>
        <v>✔ZAP Approval</v>
      </c>
      <c r="H3005" s="22" t="s">
        <v>56</v>
      </c>
      <c r="I3005" s="22" t="str">
        <f>L3004</f>
        <v>✔Job Setup/Parameter Report</v>
      </c>
      <c r="J3005" s="22" t="str">
        <f t="shared" ref="J3005:K3005" si="1224">M3004</f>
        <v>✔USPS Qualification Report</v>
      </c>
      <c r="K3005" s="22" t="str">
        <f t="shared" si="1224"/>
        <v>✔ZAP Approval</v>
      </c>
    </row>
    <row r="3006" spans="3:19" ht="15" x14ac:dyDescent="0.3">
      <c r="C3006" s="1"/>
      <c r="D3006" s="7" t="str">
        <f t="shared" si="1223"/>
        <v>✔Origin 3-digit Trays/Sacks</v>
      </c>
      <c r="E3006" s="7" t="str">
        <f t="shared" si="1222"/>
        <v>✔Origin SCF Sacks</v>
      </c>
      <c r="F3006" s="7" t="str">
        <f t="shared" si="1222"/>
        <v>✔IM Barcoded Tray Labels</v>
      </c>
      <c r="H3006" s="22" t="s">
        <v>26</v>
      </c>
      <c r="I3006" s="22" t="str">
        <f>O3004</f>
        <v>✔Origin 3-digit Trays/Sacks</v>
      </c>
      <c r="J3006" s="22" t="str">
        <f t="shared" ref="J3006:K3006" si="1225">P3004</f>
        <v>✔Origin SCF Sacks</v>
      </c>
      <c r="K3006" s="22" t="str">
        <f t="shared" si="1225"/>
        <v>✔IM Barcoded Tray Labels</v>
      </c>
    </row>
    <row r="3007" spans="3:19" ht="15" x14ac:dyDescent="0.3">
      <c r="C3007" s="1"/>
      <c r="D3007" s="7" t="str">
        <f t="shared" si="1223"/>
        <v>✔Origin AADC Trays</v>
      </c>
      <c r="E3007" s="7" t="str">
        <f t="shared" si="1222"/>
        <v>✔FSS Preparation</v>
      </c>
      <c r="F3007" s="7"/>
      <c r="H3007" s="22" t="s">
        <v>57</v>
      </c>
      <c r="I3007" s="22" t="str">
        <f>R3004</f>
        <v>✔Origin AADC Trays</v>
      </c>
      <c r="J3007" s="22" t="str">
        <f t="shared" ref="J3007:K3007" si="1226">S3004</f>
        <v>✔FSS Preparation</v>
      </c>
      <c r="K3007" s="22">
        <f t="shared" si="1226"/>
        <v>0</v>
      </c>
    </row>
    <row r="3008" spans="3:19" ht="14.4" x14ac:dyDescent="0.3">
      <c r="C3008" s="1"/>
      <c r="D3008" s="9"/>
      <c r="E3008" s="9"/>
      <c r="F3008" s="9"/>
      <c r="H3008" s="22" t="s">
        <v>344</v>
      </c>
    </row>
    <row r="3009" spans="3:21" ht="15.6" x14ac:dyDescent="0.3">
      <c r="C3009" s="1"/>
      <c r="D3009" s="13" t="s">
        <v>58</v>
      </c>
      <c r="E3009" s="7"/>
      <c r="F3009" s="7"/>
      <c r="H3009" s="22" t="s">
        <v>59</v>
      </c>
      <c r="I3009" s="22" t="s">
        <v>58</v>
      </c>
    </row>
    <row r="3010" spans="3:21" ht="15" x14ac:dyDescent="0.3">
      <c r="C3010" s="1"/>
      <c r="D3010" s="7" t="str">
        <f>+I3010</f>
        <v>✔CRD Trays</v>
      </c>
      <c r="E3010" s="7" t="str">
        <f t="shared" ref="E3010:F3013" si="1227">+J3010</f>
        <v>✔CR5 Trays</v>
      </c>
      <c r="F3010" s="7" t="str">
        <f t="shared" si="1227"/>
        <v>✔CR3 Trays</v>
      </c>
      <c r="H3010" s="22" t="s">
        <v>32</v>
      </c>
      <c r="I3010" s="23" t="s">
        <v>60</v>
      </c>
      <c r="J3010" s="23" t="s">
        <v>61</v>
      </c>
      <c r="K3010" s="23" t="s">
        <v>62</v>
      </c>
      <c r="L3010" s="23" t="s">
        <v>63</v>
      </c>
      <c r="M3010" s="23" t="s">
        <v>64</v>
      </c>
      <c r="N3010" s="23" t="s">
        <v>65</v>
      </c>
      <c r="O3010" s="23" t="s">
        <v>66</v>
      </c>
      <c r="P3010" s="23" t="s">
        <v>67</v>
      </c>
      <c r="Q3010" s="23" t="s">
        <v>68</v>
      </c>
      <c r="R3010" s="23" t="s">
        <v>69</v>
      </c>
      <c r="S3010" s="23" t="s">
        <v>70</v>
      </c>
      <c r="T3010" s="23" t="s">
        <v>71</v>
      </c>
      <c r="U3010" s="23" t="s">
        <v>73</v>
      </c>
    </row>
    <row r="3011" spans="3:21" ht="15" x14ac:dyDescent="0.3">
      <c r="C3011" s="1"/>
      <c r="D3011" s="7" t="str">
        <f t="shared" ref="D3011:D3014" si="1228">+I3011</f>
        <v>✔CRD Sacks</v>
      </c>
      <c r="E3011" s="7" t="str">
        <f t="shared" si="1227"/>
        <v>✔CR5S Sacks</v>
      </c>
      <c r="F3011" s="7" t="str">
        <f t="shared" si="1227"/>
        <v>✔CR5 Sacks</v>
      </c>
      <c r="H3011" s="22" t="s">
        <v>74</v>
      </c>
      <c r="I3011" s="22" t="str">
        <f>L3010</f>
        <v>✔CRD Sacks</v>
      </c>
      <c r="J3011" s="22" t="str">
        <f t="shared" ref="J3011:K3011" si="1229">M3010</f>
        <v>✔CR5S Sacks</v>
      </c>
      <c r="K3011" s="22" t="str">
        <f t="shared" si="1229"/>
        <v>✔CR5 Sacks</v>
      </c>
    </row>
    <row r="3012" spans="3:21" ht="15" x14ac:dyDescent="0.3">
      <c r="C3012" s="1"/>
      <c r="D3012" s="7" t="str">
        <f t="shared" si="1228"/>
        <v>✔CR3 Sacks</v>
      </c>
      <c r="E3012" s="7" t="str">
        <f t="shared" si="1227"/>
        <v>✔High Density (HD) Price</v>
      </c>
      <c r="F3012" s="7" t="str">
        <f t="shared" si="1227"/>
        <v>✔Saturation Price (75%Total)</v>
      </c>
      <c r="H3012" s="22" t="s">
        <v>38</v>
      </c>
      <c r="I3012" s="22" t="str">
        <f>O3010</f>
        <v>✔CR3 Sacks</v>
      </c>
      <c r="J3012" s="22" t="str">
        <f t="shared" ref="J3012:K3012" si="1230">P3010</f>
        <v>✔High Density (HD) Price</v>
      </c>
      <c r="K3012" s="22" t="str">
        <f t="shared" si="1230"/>
        <v>✔Saturation Price (75%Total)</v>
      </c>
    </row>
    <row r="3013" spans="3:21" ht="15" x14ac:dyDescent="0.3">
      <c r="C3013" s="1"/>
      <c r="D3013" s="7" t="str">
        <f t="shared" si="1228"/>
        <v>✔Saturation Price (90%Res)</v>
      </c>
      <c r="E3013" s="7" t="str">
        <f t="shared" si="1227"/>
        <v>✔eLOT Sequencing</v>
      </c>
      <c r="F3013" s="7" t="str">
        <f t="shared" si="1227"/>
        <v>✔Walk Sequencing</v>
      </c>
      <c r="H3013" s="22" t="s">
        <v>75</v>
      </c>
      <c r="I3013" s="22" t="str">
        <f>R3010</f>
        <v>✔Saturation Price (90%Res)</v>
      </c>
      <c r="J3013" s="22" t="str">
        <f t="shared" ref="J3013:K3013" si="1231">S3010</f>
        <v>✔eLOT Sequencing</v>
      </c>
      <c r="K3013" s="22" t="str">
        <f t="shared" si="1231"/>
        <v>✔Walk Sequencing</v>
      </c>
    </row>
    <row r="3014" spans="3:21" ht="15" x14ac:dyDescent="0.3">
      <c r="C3014" s="1"/>
      <c r="D3014" s="7" t="str">
        <f t="shared" si="1228"/>
        <v>✔High Density Plus (HDP) Price</v>
      </c>
      <c r="E3014" s="7"/>
      <c r="F3014" s="7"/>
      <c r="H3014" s="22" t="s">
        <v>39</v>
      </c>
      <c r="I3014" s="22" t="str">
        <f>U3010</f>
        <v>✔High Density Plus (HDP) Price</v>
      </c>
      <c r="J3014" s="22">
        <f t="shared" ref="J3014:K3014" si="1232">V3010</f>
        <v>0</v>
      </c>
      <c r="K3014" s="22">
        <f t="shared" si="1232"/>
        <v>0</v>
      </c>
    </row>
    <row r="3015" spans="3:21" ht="15" x14ac:dyDescent="0.3">
      <c r="C3015" s="1"/>
      <c r="D3015" s="7"/>
      <c r="E3015" s="7"/>
      <c r="F3015" s="7"/>
      <c r="H3015" s="22" t="s">
        <v>76</v>
      </c>
    </row>
    <row r="3016" spans="3:21" ht="15.6" x14ac:dyDescent="0.3">
      <c r="C3016" s="1"/>
      <c r="D3016" s="13" t="s">
        <v>77</v>
      </c>
      <c r="E3016" s="7"/>
      <c r="F3016" s="7"/>
      <c r="H3016" s="22" t="s">
        <v>26</v>
      </c>
      <c r="I3016" s="22" t="s">
        <v>77</v>
      </c>
    </row>
    <row r="3017" spans="3:21" ht="15" x14ac:dyDescent="0.3">
      <c r="C3017" s="1"/>
      <c r="D3017" s="7" t="str">
        <f>I3017</f>
        <v>✔Optional 5-Digit Pallets</v>
      </c>
      <c r="E3017" s="7" t="str">
        <f t="shared" ref="E3017:F3018" si="1233">J3017</f>
        <v>✔Optional 3-digit Pallets</v>
      </c>
      <c r="F3017" s="7" t="str">
        <f t="shared" si="1233"/>
        <v>✔Non-Barcoded Pallet Placards</v>
      </c>
      <c r="H3017" s="22" t="s">
        <v>78</v>
      </c>
      <c r="I3017" s="23" t="s">
        <v>79</v>
      </c>
      <c r="J3017" s="23" t="s">
        <v>80</v>
      </c>
      <c r="K3017" s="23" t="s">
        <v>81</v>
      </c>
      <c r="L3017" s="23" t="s">
        <v>82</v>
      </c>
      <c r="M3017" s="23" t="s">
        <v>83</v>
      </c>
      <c r="N3017" s="23" t="s">
        <v>85</v>
      </c>
      <c r="O3017" s="23" t="s">
        <v>86</v>
      </c>
    </row>
    <row r="3018" spans="3:21" ht="15" x14ac:dyDescent="0.3">
      <c r="C3018" s="1"/>
      <c r="D3018" s="7" t="str">
        <f>I3018</f>
        <v>✔SCF Bundle Reallocation</v>
      </c>
      <c r="E3018" s="7" t="str">
        <f>J3018</f>
        <v>✔ASF/NDC Bundle Reallocation</v>
      </c>
      <c r="F3018" s="7" t="str">
        <f t="shared" si="1233"/>
        <v>✔Intelligent Mail Container Placard</v>
      </c>
      <c r="H3018" s="22" t="s">
        <v>87</v>
      </c>
      <c r="I3018" s="22" t="str">
        <f>L3017</f>
        <v>✔SCF Bundle Reallocation</v>
      </c>
      <c r="J3018" s="22" t="str">
        <f t="shared" ref="J3018:K3018" si="1234">M3017</f>
        <v>✔ASF/NDC Bundle Reallocation</v>
      </c>
      <c r="K3018" s="22" t="str">
        <f t="shared" si="1234"/>
        <v>✔Intelligent Mail Container Placard</v>
      </c>
    </row>
    <row r="3019" spans="3:21" ht="15" x14ac:dyDescent="0.3">
      <c r="C3019" s="1"/>
      <c r="D3019" s="7" t="str">
        <f>I3019</f>
        <v>✔CR5S/CR5 - No Minimum Volume</v>
      </c>
      <c r="E3019" s="7"/>
      <c r="F3019" s="7"/>
      <c r="H3019" s="22" t="s">
        <v>88</v>
      </c>
      <c r="I3019" s="22" t="str">
        <f>O3017</f>
        <v>✔CR5S/CR5 - No Minimum Volume</v>
      </c>
      <c r="J3019" s="22">
        <f t="shared" ref="J3019:K3019" si="1235">P3017</f>
        <v>0</v>
      </c>
      <c r="K3019" s="22">
        <f t="shared" si="1235"/>
        <v>0</v>
      </c>
    </row>
    <row r="3020" spans="3:21" ht="15" x14ac:dyDescent="0.3">
      <c r="C3020" s="1"/>
      <c r="D3020" s="7"/>
      <c r="E3020" s="7"/>
      <c r="F3020" s="7"/>
      <c r="H3020" s="22" t="s">
        <v>89</v>
      </c>
    </row>
    <row r="3021" spans="3:21" ht="15.6" x14ac:dyDescent="0.3">
      <c r="C3021" s="1"/>
      <c r="D3021" s="13" t="s">
        <v>90</v>
      </c>
      <c r="E3021" s="7"/>
      <c r="F3021" s="7"/>
      <c r="H3021" s="22" t="s">
        <v>342</v>
      </c>
      <c r="I3021" s="22" t="s">
        <v>90</v>
      </c>
    </row>
    <row r="3022" spans="3:21" ht="15" x14ac:dyDescent="0.3">
      <c r="C3022" s="1"/>
      <c r="D3022" s="7" t="str">
        <f>I3022</f>
        <v>✔Outside County Container Report</v>
      </c>
      <c r="E3022" s="7" t="str">
        <f t="shared" ref="E3022:F3024" si="1236">J3022</f>
        <v>✔PER - 6pc Letter Tray Minimum</v>
      </c>
      <c r="F3022" s="7" t="str">
        <f t="shared" si="1236"/>
        <v>✔PER - FIRM Bundles</v>
      </c>
      <c r="H3022" s="22" t="s">
        <v>150</v>
      </c>
      <c r="I3022" s="23" t="s">
        <v>93</v>
      </c>
      <c r="J3022" s="23" t="s">
        <v>94</v>
      </c>
      <c r="K3022" s="23" t="s">
        <v>95</v>
      </c>
      <c r="L3022" s="23" t="s">
        <v>96</v>
      </c>
      <c r="M3022" s="23" t="s">
        <v>97</v>
      </c>
      <c r="N3022" s="23" t="s">
        <v>98</v>
      </c>
      <c r="O3022" s="23" t="s">
        <v>195</v>
      </c>
      <c r="P3022" s="23" t="s">
        <v>99</v>
      </c>
      <c r="Q3022" s="23" t="s">
        <v>100</v>
      </c>
      <c r="R3022" s="23" t="s">
        <v>101</v>
      </c>
    </row>
    <row r="3023" spans="3:21" ht="15" x14ac:dyDescent="0.3">
      <c r="C3023" s="1"/>
      <c r="D3023" s="7" t="str">
        <f t="shared" ref="D3023:D3025" si="1237">I3023</f>
        <v>✔PER - In County Prices</v>
      </c>
      <c r="E3023" s="7" t="str">
        <f t="shared" si="1236"/>
        <v>✔PER - Zone Summary Report</v>
      </c>
      <c r="F3023" s="7" t="str">
        <f t="shared" si="1236"/>
        <v>✔PER - Ride Along Pieces</v>
      </c>
      <c r="H3023" s="22" t="s">
        <v>102</v>
      </c>
      <c r="I3023" s="22" t="str">
        <f>L3022</f>
        <v>✔PER - In County Prices</v>
      </c>
      <c r="J3023" s="22" t="str">
        <f t="shared" ref="J3023:K3023" si="1238">M3022</f>
        <v>✔PER - Zone Summary Report</v>
      </c>
      <c r="K3023" s="22" t="str">
        <f t="shared" si="1238"/>
        <v>✔PER - Ride Along Pieces</v>
      </c>
    </row>
    <row r="3024" spans="3:21" ht="15" x14ac:dyDescent="0.3">
      <c r="C3024" s="1"/>
      <c r="D3024" s="7" t="str">
        <f t="shared" si="1237"/>
        <v>✔PER - Additional Mailing Offices</v>
      </c>
      <c r="E3024" s="7" t="str">
        <f t="shared" si="1236"/>
        <v>✔Outside County Bundle Report</v>
      </c>
      <c r="F3024" s="7" t="str">
        <f t="shared" si="1236"/>
        <v>✔Limited Circulation Discount</v>
      </c>
      <c r="H3024" s="22" t="s">
        <v>138</v>
      </c>
      <c r="I3024" s="22" t="str">
        <f>O3022</f>
        <v>✔PER - Additional Mailing Offices</v>
      </c>
      <c r="J3024" s="22" t="str">
        <f t="shared" ref="J3024:K3024" si="1239">P3022</f>
        <v>✔Outside County Bundle Report</v>
      </c>
      <c r="K3024" s="22" t="str">
        <f t="shared" si="1239"/>
        <v>✔Limited Circulation Discount</v>
      </c>
    </row>
    <row r="3025" spans="3:15" ht="15" x14ac:dyDescent="0.3">
      <c r="C3025" s="1"/>
      <c r="D3025" s="7" t="str">
        <f t="shared" si="1237"/>
        <v>✔24-pc Trays/Sacks</v>
      </c>
      <c r="E3025" s="7"/>
      <c r="F3025" s="7"/>
      <c r="H3025" s="22" t="s">
        <v>139</v>
      </c>
      <c r="I3025" s="22" t="str">
        <f>R3022</f>
        <v>✔24-pc Trays/Sacks</v>
      </c>
      <c r="J3025" s="22">
        <f>S3022</f>
        <v>0</v>
      </c>
      <c r="K3025" s="22">
        <f>T3022</f>
        <v>0</v>
      </c>
    </row>
    <row r="3026" spans="3:15" ht="15" x14ac:dyDescent="0.3">
      <c r="C3026" s="1"/>
      <c r="D3026" s="7"/>
      <c r="E3026" s="7"/>
      <c r="F3026" s="7"/>
      <c r="H3026" s="22" t="s">
        <v>103</v>
      </c>
    </row>
    <row r="3027" spans="3:15" ht="15.6" x14ac:dyDescent="0.3">
      <c r="C3027" s="1"/>
      <c r="D3027" s="13" t="s">
        <v>104</v>
      </c>
      <c r="E3027" s="7"/>
      <c r="F3027" s="7"/>
      <c r="H3027" s="22" t="s">
        <v>105</v>
      </c>
      <c r="I3027" s="22" t="s">
        <v>104</v>
      </c>
    </row>
    <row r="3028" spans="3:15" ht="15" x14ac:dyDescent="0.3">
      <c r="C3028" s="1"/>
      <c r="D3028" s="7" t="str">
        <f>I3028</f>
        <v>✔5-digit Scheme Bundles (L007)</v>
      </c>
      <c r="E3028" s="7" t="str">
        <f t="shared" ref="E3028:F3028" si="1240">J3028</f>
        <v>✔3-digit Scheme Bundles (L008)</v>
      </c>
      <c r="F3028" s="7" t="str">
        <f t="shared" si="1240"/>
        <v>✔5-digit Scheme Sacks</v>
      </c>
      <c r="H3028" s="22" t="s">
        <v>106</v>
      </c>
      <c r="I3028" s="23" t="s">
        <v>107</v>
      </c>
      <c r="J3028" s="23" t="s">
        <v>108</v>
      </c>
      <c r="K3028" s="23" t="s">
        <v>109</v>
      </c>
    </row>
    <row r="3029" spans="3:15" ht="15" x14ac:dyDescent="0.3">
      <c r="C3029" s="1"/>
      <c r="D3029" s="7"/>
      <c r="E3029" s="7"/>
      <c r="F3029" s="7"/>
      <c r="H3029" s="22" t="s">
        <v>40</v>
      </c>
    </row>
    <row r="3030" spans="3:15" ht="15.6" x14ac:dyDescent="0.3">
      <c r="C3030" s="1"/>
      <c r="D3030" s="13" t="s">
        <v>110</v>
      </c>
      <c r="E3030" s="7"/>
      <c r="F3030" s="7"/>
      <c r="H3030" s="22"/>
      <c r="I3030" s="22" t="s">
        <v>110</v>
      </c>
    </row>
    <row r="3031" spans="3:15" ht="15" x14ac:dyDescent="0.3">
      <c r="C3031" s="1"/>
      <c r="D3031" s="7" t="str">
        <f>I3031</f>
        <v>✔No Overflow Trays</v>
      </c>
      <c r="E3031" s="7" t="str">
        <f t="shared" ref="E3031:F3031" si="1241">J3031</f>
        <v>✔5-digit\Scheme Trays</v>
      </c>
      <c r="F3031" s="7" t="str">
        <f t="shared" si="1241"/>
        <v>✔3-digit\Scheme Trays</v>
      </c>
      <c r="H3031" s="22" t="s">
        <v>111</v>
      </c>
      <c r="I3031" s="23" t="s">
        <v>112</v>
      </c>
      <c r="J3031" s="23" t="s">
        <v>114</v>
      </c>
      <c r="K3031" s="23" t="s">
        <v>115</v>
      </c>
      <c r="L3031" s="23" t="s">
        <v>116</v>
      </c>
    </row>
    <row r="3032" spans="3:15" ht="15" x14ac:dyDescent="0.3">
      <c r="C3032" s="1"/>
      <c r="D3032" s="7" t="str">
        <f>I3032</f>
        <v>✔AADC Trays</v>
      </c>
      <c r="E3032" s="7"/>
      <c r="F3032" s="7"/>
      <c r="H3032" s="22" t="s">
        <v>260</v>
      </c>
      <c r="I3032" s="22" t="str">
        <f>L3031</f>
        <v>✔AADC Trays</v>
      </c>
      <c r="J3032" s="22">
        <f t="shared" ref="J3032:K3032" si="1242">M3031</f>
        <v>0</v>
      </c>
      <c r="K3032" s="22">
        <f t="shared" si="1242"/>
        <v>0</v>
      </c>
    </row>
    <row r="3033" spans="3:15" ht="15" x14ac:dyDescent="0.3">
      <c r="C3033" s="16"/>
      <c r="D3033" s="7"/>
      <c r="E3033" s="7"/>
      <c r="F3033" s="7"/>
      <c r="H3033" s="22" t="s">
        <v>160</v>
      </c>
    </row>
    <row r="3034" spans="3:15" ht="15.6" x14ac:dyDescent="0.3">
      <c r="C3034" s="1"/>
      <c r="D3034" s="13" t="s">
        <v>119</v>
      </c>
      <c r="E3034" s="7"/>
      <c r="F3034" s="7"/>
      <c r="H3034" s="22" t="s">
        <v>120</v>
      </c>
      <c r="I3034" s="22" t="s">
        <v>119</v>
      </c>
    </row>
    <row r="3035" spans="3:15" ht="15" x14ac:dyDescent="0.3">
      <c r="C3035" s="1"/>
      <c r="D3035" s="7" t="str">
        <f>I3035</f>
        <v>✔PS Form 3541</v>
      </c>
      <c r="E3035" s="7" t="str">
        <f t="shared" ref="E3035:F3036" si="1243">J3035</f>
        <v>✔PS Form 3600-FCM</v>
      </c>
      <c r="F3035" s="7" t="str">
        <f t="shared" si="1243"/>
        <v>✔PS Form 3602-C</v>
      </c>
      <c r="H3035" s="36">
        <v>43585</v>
      </c>
      <c r="I3035" s="23" t="s">
        <v>121</v>
      </c>
      <c r="J3035" s="23" t="s">
        <v>123</v>
      </c>
      <c r="K3035" s="23" t="s">
        <v>125</v>
      </c>
      <c r="L3035" s="23" t="s">
        <v>127</v>
      </c>
      <c r="M3035" s="23" t="s">
        <v>130</v>
      </c>
      <c r="N3035" s="23" t="s">
        <v>131</v>
      </c>
      <c r="O3035" s="23" t="s">
        <v>132</v>
      </c>
    </row>
    <row r="3036" spans="3:15" ht="15" x14ac:dyDescent="0.3">
      <c r="C3036" s="1"/>
      <c r="D3036" s="7" t="str">
        <f t="shared" ref="D3036:D3037" si="1244">I3036</f>
        <v>✔PS Form 3602-N</v>
      </c>
      <c r="E3036" s="7" t="str">
        <f t="shared" si="1243"/>
        <v>✔PS Form 3605-R</v>
      </c>
      <c r="F3036" s="7" t="str">
        <f t="shared" si="1243"/>
        <v>✔PS Form 8125</v>
      </c>
      <c r="H3036" s="22"/>
      <c r="I3036" s="22" t="str">
        <f>L3035</f>
        <v>✔PS Form 3602-N</v>
      </c>
      <c r="J3036" s="22" t="str">
        <f t="shared" ref="J3036:K3036" si="1245">M3035</f>
        <v>✔PS Form 3605-R</v>
      </c>
      <c r="K3036" s="22" t="str">
        <f t="shared" si="1245"/>
        <v>✔PS Form 8125</v>
      </c>
    </row>
    <row r="3037" spans="3:15" ht="15" x14ac:dyDescent="0.3">
      <c r="C3037" s="1"/>
      <c r="D3037" s="7" t="str">
        <f t="shared" si="1244"/>
        <v>✔PS Form 3602-R</v>
      </c>
      <c r="E3037" s="7"/>
      <c r="F3037" s="7"/>
      <c r="H3037" s="22"/>
      <c r="I3037" s="22" t="str">
        <f>O3035</f>
        <v>✔PS Form 3602-R</v>
      </c>
      <c r="J3037" s="22">
        <f t="shared" ref="J3037:K3037" si="1246">P3035</f>
        <v>0</v>
      </c>
      <c r="K3037" s="22">
        <f t="shared" si="1246"/>
        <v>0</v>
      </c>
    </row>
    <row r="3038" spans="3:15" ht="15" x14ac:dyDescent="0.3">
      <c r="C3038" s="1"/>
      <c r="D3038" s="7"/>
      <c r="E3038" s="7"/>
      <c r="F3038" s="7"/>
      <c r="H3038" s="22"/>
      <c r="I3038" s="22">
        <f>R3035</f>
        <v>0</v>
      </c>
      <c r="J3038" s="22">
        <f>S3035</f>
        <v>0</v>
      </c>
      <c r="K3038" s="22">
        <f>T3035</f>
        <v>0</v>
      </c>
    </row>
    <row r="3039" spans="3:15" ht="15" x14ac:dyDescent="0.3">
      <c r="C3039" s="32"/>
      <c r="D3039" s="27"/>
      <c r="E3039" s="27"/>
      <c r="F3039" s="27"/>
      <c r="H3039" s="22"/>
    </row>
    <row r="3040" spans="3:15" ht="15.6" x14ac:dyDescent="0.3">
      <c r="C3040" s="1"/>
      <c r="D3040" s="13" t="s">
        <v>111</v>
      </c>
      <c r="E3040" s="17" t="s">
        <v>133</v>
      </c>
      <c r="F3040" s="6" t="str">
        <f>H3033</f>
        <v>$1,001 - $5,000</v>
      </c>
      <c r="H3040" s="22"/>
    </row>
    <row r="3041" spans="3:10" ht="14.4" x14ac:dyDescent="0.3">
      <c r="C3041" s="1"/>
      <c r="D3041" s="71" t="str">
        <f>H3032</f>
        <v>PC: ** 32-BIT WINDOWS, 64-BIT WINDOWS</v>
      </c>
      <c r="E3041" s="71"/>
      <c r="F3041" s="71"/>
      <c r="H3041" s="22"/>
    </row>
    <row r="3042" spans="3:10" ht="14.4" x14ac:dyDescent="0.3">
      <c r="C3042" s="1"/>
      <c r="D3042" s="71"/>
      <c r="E3042" s="71"/>
      <c r="F3042" s="71"/>
      <c r="H3042" s="22"/>
    </row>
    <row r="3043" spans="3:10" ht="15.6" x14ac:dyDescent="0.3">
      <c r="C3043" s="1"/>
      <c r="D3043" s="7" t="s">
        <v>120</v>
      </c>
      <c r="E3043" s="17" t="s">
        <v>134</v>
      </c>
      <c r="F3043" s="18">
        <f>$I$2</f>
        <v>45678</v>
      </c>
      <c r="H3043" s="22"/>
    </row>
    <row r="3044" spans="3:10" ht="15" x14ac:dyDescent="0.3">
      <c r="C3044" s="1"/>
      <c r="D3044" s="7"/>
      <c r="E3044" s="19"/>
      <c r="F3044" s="20"/>
      <c r="G3044">
        <f>2464-2389+1</f>
        <v>76</v>
      </c>
      <c r="H3044" s="22"/>
    </row>
    <row r="3045" spans="3:10" ht="14.4" x14ac:dyDescent="0.3">
      <c r="C3045" s="1"/>
      <c r="D3045" s="1"/>
      <c r="E3045" s="1"/>
      <c r="F3045" s="1"/>
      <c r="H3045" s="22"/>
    </row>
    <row r="3046" spans="3:10" ht="16.8" x14ac:dyDescent="0.3">
      <c r="C3046" s="72" t="s">
        <v>3</v>
      </c>
      <c r="D3046" s="72"/>
      <c r="E3046" s="72"/>
      <c r="F3046" s="72"/>
      <c r="H3046" s="22"/>
    </row>
    <row r="3047" spans="3:10" ht="16.8" x14ac:dyDescent="0.3">
      <c r="C3047" s="73" t="s">
        <v>4</v>
      </c>
      <c r="D3047" s="73"/>
      <c r="E3047" s="73"/>
      <c r="F3047" s="73"/>
      <c r="H3047" s="22"/>
    </row>
    <row r="3048" spans="3:10" ht="14.4" x14ac:dyDescent="0.3">
      <c r="C3048" s="1"/>
      <c r="D3048" s="9"/>
      <c r="E3048" s="9"/>
      <c r="F3048" s="9"/>
      <c r="H3048" s="22"/>
    </row>
    <row r="3049" spans="3:10" ht="15.6" x14ac:dyDescent="0.3">
      <c r="C3049" s="69" t="str">
        <f t="shared" ref="C3049:C3057" si="1247">+J3049</f>
        <v>Company Name:   POSTAGE SAVER SOFTWARE</v>
      </c>
      <c r="D3049" s="69"/>
      <c r="E3049" s="69"/>
      <c r="F3049" s="69"/>
      <c r="H3049" s="22" t="s">
        <v>5</v>
      </c>
      <c r="I3049" s="22" t="s">
        <v>292</v>
      </c>
      <c r="J3049" s="22" t="str">
        <f t="shared" ref="J3049:J3057" si="1248">CONCATENATE(H3049,I3049)</f>
        <v>Company Name:   POSTAGE SAVER SOFTWARE</v>
      </c>
    </row>
    <row r="3050" spans="3:10" ht="15.6" x14ac:dyDescent="0.3">
      <c r="C3050" s="69" t="str">
        <f t="shared" si="1247"/>
        <v>Product Name:   POSTAGE $AVER FOR MACINTOSH</v>
      </c>
      <c r="D3050" s="69"/>
      <c r="E3050" s="69"/>
      <c r="F3050" s="69"/>
      <c r="H3050" s="22" t="s">
        <v>7</v>
      </c>
      <c r="I3050" s="64" t="s">
        <v>293</v>
      </c>
      <c r="J3050" s="22" t="str">
        <f t="shared" si="1248"/>
        <v>Product Name:   POSTAGE $AVER FOR MACINTOSH</v>
      </c>
    </row>
    <row r="3051" spans="3:10" ht="15.6" x14ac:dyDescent="0.3">
      <c r="C3051" s="69" t="s">
        <v>416</v>
      </c>
      <c r="D3051" s="69"/>
      <c r="E3051" s="69"/>
      <c r="F3051" s="69"/>
      <c r="H3051" s="64" t="s">
        <v>9</v>
      </c>
      <c r="I3051" s="45">
        <v>11.3</v>
      </c>
      <c r="J3051" s="22" t="e" cm="1">
        <f t="array" ref="J3051">CONCATENATE(H3051,I3041I3032)</f>
        <v>#NAME?</v>
      </c>
    </row>
    <row r="3052" spans="3:10" ht="15" x14ac:dyDescent="0.3">
      <c r="C3052" s="70" t="str">
        <f t="shared" si="1247"/>
        <v>Sales Contact:   Scott Hochberg</v>
      </c>
      <c r="D3052" s="70"/>
      <c r="E3052" s="70"/>
      <c r="F3052" s="70"/>
      <c r="H3052" s="22" t="s">
        <v>10</v>
      </c>
      <c r="I3052" s="22" t="s">
        <v>294</v>
      </c>
      <c r="J3052" s="22" t="str">
        <f t="shared" si="1248"/>
        <v>Sales Contact:   Scott Hochberg</v>
      </c>
    </row>
    <row r="3053" spans="3:10" ht="15" x14ac:dyDescent="0.3">
      <c r="C3053" s="70" t="str">
        <f t="shared" si="1247"/>
        <v>Address:   1712 Morrow St</v>
      </c>
      <c r="D3053" s="70"/>
      <c r="E3053" s="70"/>
      <c r="F3053" s="70"/>
      <c r="H3053" s="22" t="s">
        <v>12</v>
      </c>
      <c r="I3053" s="34" t="s">
        <v>299</v>
      </c>
      <c r="J3053" s="22" t="str">
        <f t="shared" si="1248"/>
        <v>Address:   1712 Morrow St</v>
      </c>
    </row>
    <row r="3054" spans="3:10" ht="15" x14ac:dyDescent="0.3">
      <c r="C3054" s="70" t="str">
        <f t="shared" si="1247"/>
        <v>City State Zip:   Austin TX  78757-1807</v>
      </c>
      <c r="D3054" s="70"/>
      <c r="E3054" s="70"/>
      <c r="F3054" s="70"/>
      <c r="H3054" s="22" t="s">
        <v>14</v>
      </c>
      <c r="I3054" s="22" t="s">
        <v>363</v>
      </c>
      <c r="J3054" s="22" t="str">
        <f t="shared" si="1248"/>
        <v>City State Zip:   Austin TX  78757-1807</v>
      </c>
    </row>
    <row r="3055" spans="3:10" ht="15" x14ac:dyDescent="0.3">
      <c r="C3055" s="70" t="str">
        <f t="shared" si="1247"/>
        <v>Phone:   (512) 861-5463</v>
      </c>
      <c r="D3055" s="70"/>
      <c r="E3055" s="70"/>
      <c r="F3055" s="70"/>
      <c r="H3055" s="22" t="s">
        <v>15</v>
      </c>
      <c r="I3055" s="34" t="s">
        <v>347</v>
      </c>
      <c r="J3055" s="22" t="str">
        <f t="shared" si="1248"/>
        <v>Phone:   (512) 861-5463</v>
      </c>
    </row>
    <row r="3056" spans="3:10" ht="15" x14ac:dyDescent="0.3">
      <c r="C3056" s="70" t="str">
        <f t="shared" si="1247"/>
        <v>Email:   scott@savepostage.com</v>
      </c>
      <c r="D3056" s="70"/>
      <c r="E3056" s="70"/>
      <c r="F3056" s="70"/>
      <c r="H3056" s="22" t="s">
        <v>19</v>
      </c>
      <c r="I3056" s="22" t="s">
        <v>295</v>
      </c>
      <c r="J3056" s="22" t="str">
        <f t="shared" si="1248"/>
        <v>Email:   scott@savepostage.com</v>
      </c>
    </row>
    <row r="3057" spans="3:10" ht="15" x14ac:dyDescent="0.3">
      <c r="C3057" s="70" t="str">
        <f t="shared" si="1247"/>
        <v>Web:   savepostage.com</v>
      </c>
      <c r="D3057" s="70"/>
      <c r="E3057" s="70"/>
      <c r="F3057" s="70"/>
      <c r="H3057" s="22" t="s">
        <v>21</v>
      </c>
      <c r="I3057" s="22" t="s">
        <v>296</v>
      </c>
      <c r="J3057" s="22" t="str">
        <f t="shared" si="1248"/>
        <v>Web:   savepostage.com</v>
      </c>
    </row>
    <row r="3058" spans="3:10" ht="14.4" x14ac:dyDescent="0.3">
      <c r="C3058" s="1"/>
      <c r="D3058" s="9"/>
      <c r="E3058" s="9"/>
      <c r="F3058" s="9"/>
      <c r="H3058" s="22"/>
    </row>
    <row r="3059" spans="3:10" ht="16.8" x14ac:dyDescent="0.3">
      <c r="C3059" s="68" t="s">
        <v>23</v>
      </c>
      <c r="D3059" s="68"/>
      <c r="E3059" s="68"/>
      <c r="F3059" s="68"/>
      <c r="H3059" s="22"/>
    </row>
    <row r="3060" spans="3:10" ht="15.6" x14ac:dyDescent="0.3">
      <c r="C3060" s="1"/>
      <c r="D3060" s="28" t="str">
        <f>H3060</f>
        <v>Standard Mail</v>
      </c>
      <c r="E3060" s="28" t="str">
        <f>H3077</f>
        <v>First-Class</v>
      </c>
      <c r="F3060" s="13" t="str">
        <f>+H3090</f>
        <v>Periodical</v>
      </c>
      <c r="H3060" s="22" t="s">
        <v>24</v>
      </c>
    </row>
    <row r="3061" spans="3:10" ht="15" x14ac:dyDescent="0.3">
      <c r="C3061" s="1"/>
      <c r="D3061" s="7" t="str">
        <f>+H3061</f>
        <v>✔Automation Flats</v>
      </c>
      <c r="E3061" s="7" t="str">
        <f>+H3078</f>
        <v>Automation Flat Trays on Pallets</v>
      </c>
      <c r="F3061" s="7" t="str">
        <f>+H3091</f>
        <v>✔Automation Letters</v>
      </c>
      <c r="H3061" s="22" t="s">
        <v>25</v>
      </c>
    </row>
    <row r="3062" spans="3:10" ht="15" x14ac:dyDescent="0.3">
      <c r="C3062" s="1"/>
      <c r="D3062" s="7" t="str">
        <f t="shared" ref="D3062:D3075" si="1249">+H3062</f>
        <v>✔Automation Letters</v>
      </c>
      <c r="E3062" s="7" t="str">
        <f t="shared" ref="E3062:E3072" si="1250">+H3079</f>
        <v>✔Automation Flats - Bundle Based Option</v>
      </c>
      <c r="F3062" s="7" t="str">
        <f t="shared" ref="F3062:F3073" si="1251">+H3092</f>
        <v>✔Barcoded Machinable Flats</v>
      </c>
      <c r="H3062" s="22" t="s">
        <v>26</v>
      </c>
    </row>
    <row r="3063" spans="3:10" ht="15" x14ac:dyDescent="0.3">
      <c r="C3063" s="1"/>
      <c r="D3063" s="7" t="str">
        <f t="shared" si="1249"/>
        <v>✔Co-Sacked Flats</v>
      </c>
      <c r="E3063" s="7" t="str">
        <f t="shared" si="1250"/>
        <v>Automation Flats - Tray Based Option</v>
      </c>
      <c r="F3063" s="7" t="str">
        <f t="shared" si="1251"/>
        <v>Carrier Route Flats</v>
      </c>
      <c r="H3063" s="22" t="s">
        <v>341</v>
      </c>
    </row>
    <row r="3064" spans="3:10" ht="15" x14ac:dyDescent="0.3">
      <c r="C3064" s="1"/>
      <c r="D3064" s="7" t="str">
        <f t="shared" si="1249"/>
        <v>ECR Flats</v>
      </c>
      <c r="E3064" s="7" t="str">
        <f t="shared" si="1250"/>
        <v>✔Automation Letters</v>
      </c>
      <c r="F3064" s="7" t="str">
        <f t="shared" si="1251"/>
        <v>Carrier Route Letters</v>
      </c>
      <c r="H3064" s="22" t="s">
        <v>202</v>
      </c>
    </row>
    <row r="3065" spans="3:10" ht="15" x14ac:dyDescent="0.3">
      <c r="C3065" s="1"/>
      <c r="D3065" s="7" t="str">
        <f t="shared" si="1249"/>
        <v>ECR Letters &lt;= 3.0 Ounces</v>
      </c>
      <c r="E3065" s="7" t="str">
        <f t="shared" si="1250"/>
        <v>Automation Letters - Trays on Pallets</v>
      </c>
      <c r="F3065" s="7" t="str">
        <f t="shared" si="1251"/>
        <v>Machinable Flat Bundles on Pallets</v>
      </c>
      <c r="H3065" s="22" t="s">
        <v>167</v>
      </c>
    </row>
    <row r="3066" spans="3:10" ht="15" x14ac:dyDescent="0.3">
      <c r="C3066" s="1"/>
      <c r="D3066" s="7" t="str">
        <f t="shared" si="1249"/>
        <v>ECR Letters &gt; 3.0 Ounces</v>
      </c>
      <c r="E3066" s="7" t="str">
        <f t="shared" si="1250"/>
        <v>Co-Trayed Flats</v>
      </c>
      <c r="F3066" s="7" t="str">
        <f t="shared" si="1251"/>
        <v>✔Machinable Flats Co-Sacked Preparation</v>
      </c>
      <c r="H3066" s="22" t="s">
        <v>168</v>
      </c>
    </row>
    <row r="3067" spans="3:10" ht="15" x14ac:dyDescent="0.3">
      <c r="C3067" s="1"/>
      <c r="D3067" s="7" t="str">
        <f t="shared" si="1249"/>
        <v>Flat Bundles on Pallets</v>
      </c>
      <c r="E3067" s="7" t="str">
        <f t="shared" si="1250"/>
        <v>Machinable Letter Trays on Pallets</v>
      </c>
      <c r="F3067" s="7" t="str">
        <f t="shared" si="1251"/>
        <v>Merged Bundles on Pallets</v>
      </c>
      <c r="H3067" s="22" t="s">
        <v>136</v>
      </c>
    </row>
    <row r="3068" spans="3:10" ht="15" x14ac:dyDescent="0.3">
      <c r="C3068" s="1"/>
      <c r="D3068" s="7" t="str">
        <f t="shared" si="1249"/>
        <v>Irregular Parcels</v>
      </c>
      <c r="E3068" s="7" t="str">
        <f t="shared" si="1250"/>
        <v>✔Machinable Letters</v>
      </c>
      <c r="F3068" s="7" t="str">
        <f t="shared" si="1251"/>
        <v>Merged Flats in Sacks</v>
      </c>
      <c r="H3068" s="22" t="s">
        <v>169</v>
      </c>
    </row>
    <row r="3069" spans="3:10" ht="15" x14ac:dyDescent="0.3">
      <c r="C3069" s="1"/>
      <c r="D3069" s="7" t="str">
        <f t="shared" si="1249"/>
        <v>✔Machinable Letters</v>
      </c>
      <c r="E3069" s="7" t="str">
        <f t="shared" si="1250"/>
        <v>Non-Automation Flat Trays on Pallets</v>
      </c>
      <c r="F3069" s="7" t="str">
        <f t="shared" si="1251"/>
        <v>Merged Pallets-5% Threshold</v>
      </c>
      <c r="H3069" s="22" t="s">
        <v>32</v>
      </c>
    </row>
    <row r="3070" spans="3:10" ht="15" x14ac:dyDescent="0.3">
      <c r="C3070" s="1"/>
      <c r="D3070" s="7" t="str">
        <f t="shared" si="1249"/>
        <v>Machinable Parcels</v>
      </c>
      <c r="E3070" s="7" t="str">
        <f t="shared" si="1250"/>
        <v>✔Non-Automation Flats</v>
      </c>
      <c r="F3070" s="7" t="str">
        <f t="shared" si="1251"/>
        <v>Merged Pallets-5% Threshold &amp; City State</v>
      </c>
      <c r="H3070" s="22" t="s">
        <v>171</v>
      </c>
    </row>
    <row r="3071" spans="3:10" ht="15" x14ac:dyDescent="0.3">
      <c r="C3071" s="1"/>
      <c r="D3071" s="7" t="str">
        <f t="shared" si="1249"/>
        <v>Merged Flat Bundles in Sacks</v>
      </c>
      <c r="E3071" s="7" t="str">
        <f t="shared" si="1250"/>
        <v>Non-Machinable Letter Trays on Pallets</v>
      </c>
      <c r="F3071" s="7" t="str">
        <f t="shared" si="1251"/>
        <v>✔Non-Automation Letters</v>
      </c>
      <c r="H3071" s="22" t="s">
        <v>172</v>
      </c>
    </row>
    <row r="3072" spans="3:10" ht="15" x14ac:dyDescent="0.3">
      <c r="C3072" s="1"/>
      <c r="D3072" s="7" t="str">
        <f t="shared" si="1249"/>
        <v>Merged Flat Bundles on Pallets</v>
      </c>
      <c r="E3072" s="7" t="str">
        <f t="shared" si="1250"/>
        <v>Nonmachinable Letters</v>
      </c>
      <c r="F3072" s="7" t="str">
        <f t="shared" si="1251"/>
        <v>✔Non-Barcoded Machinable Flats</v>
      </c>
      <c r="H3072" s="22" t="s">
        <v>137</v>
      </c>
    </row>
    <row r="3073" spans="3:18" ht="15" x14ac:dyDescent="0.3">
      <c r="C3073" s="1"/>
      <c r="D3073" s="7" t="str">
        <f t="shared" si="1249"/>
        <v>Merged Pallets-5% Threshold</v>
      </c>
      <c r="E3073" s="7"/>
      <c r="F3073" s="7" t="str">
        <f t="shared" si="1251"/>
        <v>Non-Machinable Flat Bundles on Pallets</v>
      </c>
      <c r="H3073" s="22" t="s">
        <v>138</v>
      </c>
    </row>
    <row r="3074" spans="3:18" ht="15" x14ac:dyDescent="0.3">
      <c r="C3074" s="1"/>
      <c r="D3074" s="7" t="str">
        <f t="shared" si="1249"/>
        <v>Merged Pallets-5% Threshold &amp; City State</v>
      </c>
      <c r="E3074" s="7"/>
      <c r="F3074" s="7"/>
      <c r="H3074" s="22" t="s">
        <v>139</v>
      </c>
    </row>
    <row r="3075" spans="3:18" ht="15" x14ac:dyDescent="0.3">
      <c r="C3075" s="1"/>
      <c r="D3075" s="7" t="str">
        <f t="shared" si="1249"/>
        <v>✔Non-Automation Flats</v>
      </c>
      <c r="E3075" s="7"/>
      <c r="F3075" s="7"/>
      <c r="H3075" s="22" t="s">
        <v>38</v>
      </c>
    </row>
    <row r="3076" spans="3:18" ht="15" x14ac:dyDescent="0.3">
      <c r="C3076" s="1"/>
      <c r="D3076" s="7" t="str">
        <f>+H3076</f>
        <v>✔Nonmachinable Letters</v>
      </c>
      <c r="E3076" s="29"/>
      <c r="F3076" s="7"/>
      <c r="H3076" s="22" t="s">
        <v>39</v>
      </c>
    </row>
    <row r="3077" spans="3:18" ht="16.8" x14ac:dyDescent="0.3">
      <c r="C3077" s="68" t="s">
        <v>40</v>
      </c>
      <c r="D3077" s="68"/>
      <c r="E3077" s="68"/>
      <c r="F3077" s="68"/>
      <c r="H3077" s="23" t="s">
        <v>41</v>
      </c>
    </row>
    <row r="3078" spans="3:18" ht="15.6" x14ac:dyDescent="0.3">
      <c r="C3078" s="1"/>
      <c r="D3078" s="28" t="s">
        <v>42</v>
      </c>
      <c r="E3078" s="30"/>
      <c r="F3078" s="7"/>
      <c r="H3078" s="22" t="s">
        <v>140</v>
      </c>
      <c r="I3078" s="22" t="s">
        <v>42</v>
      </c>
    </row>
    <row r="3079" spans="3:18" ht="15" x14ac:dyDescent="0.3">
      <c r="C3079" s="1"/>
      <c r="D3079" s="7" t="str">
        <f t="shared" ref="D3079:F3082" si="1252">I3079</f>
        <v>✔Additional User Documentation (Any)</v>
      </c>
      <c r="E3079" s="7" t="str">
        <f t="shared" si="1252"/>
        <v>✔Optional Endorsement Lines (OELs)</v>
      </c>
      <c r="F3079" s="7" t="str">
        <f t="shared" si="1252"/>
        <v>✔Job Setup/Parameter Report</v>
      </c>
      <c r="H3079" s="22" t="s">
        <v>44</v>
      </c>
      <c r="I3079" s="23" t="s">
        <v>45</v>
      </c>
      <c r="J3079" s="23" t="s">
        <v>47</v>
      </c>
      <c r="K3079" s="23" t="s">
        <v>48</v>
      </c>
      <c r="L3079" s="23" t="s">
        <v>49</v>
      </c>
      <c r="M3079" s="23" t="s">
        <v>50</v>
      </c>
      <c r="N3079" s="23" t="s">
        <v>51</v>
      </c>
      <c r="O3079" s="23" t="s">
        <v>52</v>
      </c>
      <c r="P3079" s="23" t="s">
        <v>53</v>
      </c>
      <c r="Q3079" s="23" t="s">
        <v>54</v>
      </c>
      <c r="R3079" s="23" t="s">
        <v>55</v>
      </c>
    </row>
    <row r="3080" spans="3:18" ht="15" x14ac:dyDescent="0.3">
      <c r="C3080" s="1"/>
      <c r="D3080" s="7" t="str">
        <f t="shared" si="1252"/>
        <v>✔USPS Qualification Report</v>
      </c>
      <c r="E3080" s="7" t="str">
        <f t="shared" si="1252"/>
        <v>✔ZAP Approval</v>
      </c>
      <c r="F3080" s="7" t="str">
        <f t="shared" si="1252"/>
        <v>✔Origin 3-digit Trays/Sacks</v>
      </c>
      <c r="H3080" s="22" t="s">
        <v>205</v>
      </c>
      <c r="I3080" s="22" t="str">
        <f>L3079</f>
        <v>✔USPS Qualification Report</v>
      </c>
      <c r="J3080" s="22" t="str">
        <f t="shared" ref="J3080:K3080" si="1253">M3079</f>
        <v>✔ZAP Approval</v>
      </c>
      <c r="K3080" s="22" t="str">
        <f t="shared" si="1253"/>
        <v>✔Origin 3-digit Trays/Sacks</v>
      </c>
    </row>
    <row r="3081" spans="3:18" ht="15" x14ac:dyDescent="0.3">
      <c r="C3081" s="1"/>
      <c r="D3081" s="7" t="str">
        <f t="shared" si="1252"/>
        <v>✔Origin SCF Sacks</v>
      </c>
      <c r="E3081" s="7" t="str">
        <f t="shared" si="1252"/>
        <v>✔IM Barcoded Tray Labels</v>
      </c>
      <c r="F3081" s="7" t="str">
        <f t="shared" si="1252"/>
        <v>✔Origin AADC Trays</v>
      </c>
      <c r="H3081" s="22" t="s">
        <v>26</v>
      </c>
      <c r="I3081" s="22" t="str">
        <f>O3079</f>
        <v>✔Origin SCF Sacks</v>
      </c>
      <c r="J3081" s="22" t="str">
        <f t="shared" ref="J3081:K3081" si="1254">P3079</f>
        <v>✔IM Barcoded Tray Labels</v>
      </c>
      <c r="K3081" s="22" t="str">
        <f t="shared" si="1254"/>
        <v>✔Origin AADC Trays</v>
      </c>
    </row>
    <row r="3082" spans="3:18" ht="15" x14ac:dyDescent="0.3">
      <c r="C3082" s="1"/>
      <c r="D3082" s="7" t="str">
        <f t="shared" si="1252"/>
        <v>✔FSS Preparation</v>
      </c>
      <c r="E3082" s="7"/>
      <c r="F3082" s="7"/>
      <c r="H3082" s="22" t="s">
        <v>141</v>
      </c>
      <c r="I3082" s="22" t="str">
        <f>R3079</f>
        <v>✔FSS Preparation</v>
      </c>
      <c r="J3082" s="22">
        <f t="shared" ref="J3082:K3082" si="1255">S3079</f>
        <v>0</v>
      </c>
      <c r="K3082" s="22">
        <f t="shared" si="1255"/>
        <v>0</v>
      </c>
    </row>
    <row r="3083" spans="3:18" ht="14.4" x14ac:dyDescent="0.3">
      <c r="C3083" s="1"/>
      <c r="D3083" s="9"/>
      <c r="E3083" s="9"/>
      <c r="F3083" s="9"/>
      <c r="H3083" s="22" t="s">
        <v>345</v>
      </c>
    </row>
    <row r="3084" spans="3:18" ht="15.6" x14ac:dyDescent="0.3">
      <c r="C3084" s="1"/>
      <c r="D3084" s="13" t="s">
        <v>90</v>
      </c>
      <c r="E3084" s="7"/>
      <c r="F3084" s="7"/>
      <c r="H3084" s="22" t="s">
        <v>142</v>
      </c>
      <c r="I3084" s="22" t="s">
        <v>90</v>
      </c>
      <c r="L3084" s="22"/>
      <c r="M3084" s="22"/>
      <c r="N3084" s="22"/>
      <c r="O3084" s="22"/>
    </row>
    <row r="3085" spans="3:18" ht="15" x14ac:dyDescent="0.3">
      <c r="C3085" s="1"/>
      <c r="D3085" s="7" t="str">
        <f>I3085</f>
        <v>✔Outside County Container Report</v>
      </c>
      <c r="E3085" s="7" t="str">
        <f t="shared" ref="E3085:F3086" si="1256">J3085</f>
        <v>✔PER - In County Prices</v>
      </c>
      <c r="F3085" s="7" t="str">
        <f t="shared" si="1256"/>
        <v>✔PER - Zone Summary Report</v>
      </c>
      <c r="H3085" s="22" t="s">
        <v>32</v>
      </c>
      <c r="I3085" s="23" t="s">
        <v>93</v>
      </c>
      <c r="J3085" s="23" t="s">
        <v>96</v>
      </c>
      <c r="K3085" s="23" t="s">
        <v>97</v>
      </c>
      <c r="L3085" s="23" t="s">
        <v>99</v>
      </c>
      <c r="M3085" s="23" t="s">
        <v>100</v>
      </c>
      <c r="N3085" s="23" t="s">
        <v>101</v>
      </c>
    </row>
    <row r="3086" spans="3:18" ht="15" x14ac:dyDescent="0.3">
      <c r="C3086" s="1"/>
      <c r="D3086" s="7" t="str">
        <f t="shared" ref="D3086" si="1257">I3086</f>
        <v>✔Outside County Bundle Report</v>
      </c>
      <c r="E3086" s="7" t="str">
        <f t="shared" si="1256"/>
        <v>✔Limited Circulation Discount</v>
      </c>
      <c r="F3086" s="7" t="str">
        <f t="shared" si="1256"/>
        <v>✔24-pc Trays/Sacks</v>
      </c>
      <c r="H3086" s="22" t="s">
        <v>143</v>
      </c>
      <c r="I3086" s="22" t="str">
        <f>L3085</f>
        <v>✔Outside County Bundle Report</v>
      </c>
      <c r="J3086" s="22" t="str">
        <f t="shared" ref="J3086:K3086" si="1258">M3085</f>
        <v>✔Limited Circulation Discount</v>
      </c>
      <c r="K3086" s="22" t="str">
        <f t="shared" si="1258"/>
        <v>✔24-pc Trays/Sacks</v>
      </c>
    </row>
    <row r="3087" spans="3:18" ht="15" x14ac:dyDescent="0.3">
      <c r="C3087" s="1"/>
      <c r="D3087" s="7"/>
      <c r="E3087" s="7"/>
      <c r="F3087" s="7"/>
      <c r="H3087" s="22" t="s">
        <v>38</v>
      </c>
      <c r="I3087" s="22">
        <f>O3085</f>
        <v>0</v>
      </c>
      <c r="J3087" s="22">
        <f t="shared" ref="J3087:K3087" si="1259">P3085</f>
        <v>0</v>
      </c>
      <c r="K3087" s="22">
        <f t="shared" si="1259"/>
        <v>0</v>
      </c>
    </row>
    <row r="3088" spans="3:18" ht="15" x14ac:dyDescent="0.3">
      <c r="C3088" s="1"/>
      <c r="D3088" s="7"/>
      <c r="E3088" s="7"/>
      <c r="F3088" s="7"/>
      <c r="H3088" s="22" t="s">
        <v>144</v>
      </c>
      <c r="I3088" s="22">
        <f>R3085</f>
        <v>0</v>
      </c>
      <c r="J3088" s="22">
        <f>S3085</f>
        <v>0</v>
      </c>
      <c r="K3088" s="22">
        <f>T3085</f>
        <v>0</v>
      </c>
    </row>
    <row r="3089" spans="3:13" ht="15" x14ac:dyDescent="0.3">
      <c r="C3089" s="1"/>
      <c r="D3089" s="7"/>
      <c r="E3089" s="7"/>
      <c r="F3089" s="7"/>
      <c r="H3089" s="22" t="s">
        <v>173</v>
      </c>
    </row>
    <row r="3090" spans="3:13" ht="15.6" x14ac:dyDescent="0.3">
      <c r="C3090" s="1"/>
      <c r="D3090" s="13" t="s">
        <v>104</v>
      </c>
      <c r="E3090" s="7"/>
      <c r="F3090" s="7"/>
      <c r="H3090" s="22" t="s">
        <v>76</v>
      </c>
      <c r="I3090" s="22" t="s">
        <v>104</v>
      </c>
    </row>
    <row r="3091" spans="3:13" ht="15" x14ac:dyDescent="0.3">
      <c r="C3091" s="1"/>
      <c r="D3091" s="7" t="str">
        <f>I3091</f>
        <v>✔5-digit Scheme Bundles (L007)</v>
      </c>
      <c r="E3091" s="7" t="str">
        <f t="shared" ref="E3091:F3091" si="1260">J3091</f>
        <v>✔3-digit Scheme Bundles (L008)</v>
      </c>
      <c r="F3091" s="7" t="str">
        <f t="shared" si="1260"/>
        <v>✔5-digit Scheme Sacks</v>
      </c>
      <c r="H3091" s="22" t="s">
        <v>26</v>
      </c>
      <c r="I3091" s="23" t="s">
        <v>107</v>
      </c>
      <c r="J3091" s="23" t="s">
        <v>108</v>
      </c>
      <c r="K3091" s="23" t="s">
        <v>109</v>
      </c>
    </row>
    <row r="3092" spans="3:13" ht="15" x14ac:dyDescent="0.3">
      <c r="C3092" s="1"/>
      <c r="D3092" s="7"/>
      <c r="E3092" s="7"/>
      <c r="F3092" s="7"/>
      <c r="H3092" s="22" t="s">
        <v>78</v>
      </c>
    </row>
    <row r="3093" spans="3:13" ht="15.6" x14ac:dyDescent="0.3">
      <c r="C3093" s="1"/>
      <c r="D3093" s="13" t="s">
        <v>110</v>
      </c>
      <c r="E3093" s="7"/>
      <c r="F3093" s="7"/>
      <c r="H3093" s="22" t="s">
        <v>147</v>
      </c>
      <c r="I3093" s="22" t="s">
        <v>110</v>
      </c>
    </row>
    <row r="3094" spans="3:13" ht="15" x14ac:dyDescent="0.3">
      <c r="C3094" s="1"/>
      <c r="D3094" s="7" t="str">
        <f>I3094</f>
        <v>✔5-digit\Scheme Trays</v>
      </c>
      <c r="E3094" s="7" t="str">
        <f t="shared" ref="E3094:F3094" si="1261">J3094</f>
        <v>✔3-digit\Scheme Trays</v>
      </c>
      <c r="F3094" s="7" t="str">
        <f t="shared" si="1261"/>
        <v>✔AADC Trays</v>
      </c>
      <c r="H3094" s="22" t="s">
        <v>148</v>
      </c>
      <c r="I3094" s="23" t="s">
        <v>114</v>
      </c>
      <c r="J3094" s="23" t="s">
        <v>115</v>
      </c>
      <c r="K3094" s="23" t="s">
        <v>116</v>
      </c>
    </row>
    <row r="3095" spans="3:13" ht="15" x14ac:dyDescent="0.3">
      <c r="C3095" s="1"/>
      <c r="D3095" s="7"/>
      <c r="E3095" s="7"/>
      <c r="F3095" s="7"/>
      <c r="H3095" s="22" t="s">
        <v>149</v>
      </c>
      <c r="I3095" s="22">
        <f>L3094</f>
        <v>0</v>
      </c>
      <c r="J3095" s="22">
        <f t="shared" ref="J3095:K3095" si="1262">M3094</f>
        <v>0</v>
      </c>
      <c r="K3095" s="22">
        <f t="shared" si="1262"/>
        <v>0</v>
      </c>
    </row>
    <row r="3096" spans="3:13" ht="15" x14ac:dyDescent="0.3">
      <c r="C3096" s="1"/>
      <c r="D3096" s="7"/>
      <c r="E3096" s="7"/>
      <c r="F3096" s="7"/>
      <c r="H3096" s="22" t="s">
        <v>342</v>
      </c>
    </row>
    <row r="3097" spans="3:13" ht="15.6" x14ac:dyDescent="0.3">
      <c r="C3097" s="1"/>
      <c r="D3097" s="13" t="s">
        <v>119</v>
      </c>
      <c r="E3097" s="7"/>
      <c r="F3097" s="7"/>
      <c r="H3097" s="22" t="s">
        <v>150</v>
      </c>
      <c r="I3097" s="22" t="s">
        <v>119</v>
      </c>
    </row>
    <row r="3098" spans="3:13" ht="15" x14ac:dyDescent="0.3">
      <c r="C3098" s="1"/>
      <c r="D3098" s="7" t="str">
        <f>I3098</f>
        <v>✔PS Form 3541</v>
      </c>
      <c r="E3098" s="7" t="str">
        <f t="shared" ref="E3098:F3099" si="1263">J3098</f>
        <v>✔PS Form 3600-FCM</v>
      </c>
      <c r="F3098" s="7" t="str">
        <f t="shared" si="1263"/>
        <v>✔PS Form 3602-N</v>
      </c>
      <c r="H3098" s="22" t="s">
        <v>151</v>
      </c>
      <c r="I3098" s="23" t="s">
        <v>121</v>
      </c>
      <c r="J3098" s="23" t="s">
        <v>123</v>
      </c>
      <c r="K3098" s="23" t="s">
        <v>127</v>
      </c>
      <c r="L3098" s="23" t="s">
        <v>130</v>
      </c>
      <c r="M3098" s="23" t="s">
        <v>132</v>
      </c>
    </row>
    <row r="3099" spans="3:13" ht="15" x14ac:dyDescent="0.3">
      <c r="C3099" s="1"/>
      <c r="D3099" s="7" t="str">
        <f t="shared" ref="D3099" si="1264">I3099</f>
        <v>✔PS Form 3605-R</v>
      </c>
      <c r="E3099" s="7" t="str">
        <f t="shared" si="1263"/>
        <v>✔PS Form 3602-R</v>
      </c>
      <c r="F3099" s="7"/>
      <c r="H3099" s="22" t="s">
        <v>138</v>
      </c>
      <c r="I3099" s="22" t="str">
        <f>L3098</f>
        <v>✔PS Form 3605-R</v>
      </c>
      <c r="J3099" s="22" t="str">
        <f t="shared" ref="J3099:K3099" si="1265">M3098</f>
        <v>✔PS Form 3602-R</v>
      </c>
      <c r="K3099" s="22">
        <f t="shared" si="1265"/>
        <v>0</v>
      </c>
    </row>
    <row r="3100" spans="3:13" ht="15" x14ac:dyDescent="0.3">
      <c r="C3100" s="1"/>
      <c r="D3100" s="7"/>
      <c r="E3100" s="7"/>
      <c r="F3100" s="7"/>
      <c r="H3100" s="22" t="s">
        <v>139</v>
      </c>
      <c r="I3100" s="22">
        <f>O3098</f>
        <v>0</v>
      </c>
      <c r="J3100" s="22">
        <f t="shared" ref="J3100:K3100" si="1266">P3098</f>
        <v>0</v>
      </c>
      <c r="K3100" s="22">
        <f t="shared" si="1266"/>
        <v>0</v>
      </c>
    </row>
    <row r="3101" spans="3:13" ht="15" x14ac:dyDescent="0.3">
      <c r="C3101" s="1"/>
      <c r="D3101" s="7"/>
      <c r="E3101" s="7"/>
      <c r="F3101" s="7"/>
      <c r="H3101" s="22" t="s">
        <v>103</v>
      </c>
      <c r="I3101" s="22">
        <f>R3098</f>
        <v>0</v>
      </c>
      <c r="J3101" s="22">
        <f>S3098</f>
        <v>0</v>
      </c>
      <c r="K3101" s="22">
        <f>T3098</f>
        <v>0</v>
      </c>
    </row>
    <row r="3102" spans="3:13" ht="14.4" x14ac:dyDescent="0.3">
      <c r="C3102" s="32"/>
      <c r="D3102" s="32"/>
      <c r="E3102" s="32"/>
      <c r="F3102" s="32"/>
      <c r="H3102" s="22" t="s">
        <v>105</v>
      </c>
    </row>
    <row r="3103" spans="3:13" ht="15.6" x14ac:dyDescent="0.3">
      <c r="C3103" s="1"/>
      <c r="D3103" s="13" t="s">
        <v>111</v>
      </c>
      <c r="E3103" s="17" t="s">
        <v>133</v>
      </c>
      <c r="F3103" s="6" t="str">
        <f>H3108</f>
        <v>Under $100</v>
      </c>
      <c r="H3103" s="22" t="s">
        <v>154</v>
      </c>
    </row>
    <row r="3104" spans="3:13" ht="14.4" x14ac:dyDescent="0.3">
      <c r="C3104" s="1"/>
      <c r="D3104" s="71" t="str">
        <f>H3107</f>
        <v>MAC: ** MAC O/S</v>
      </c>
      <c r="E3104" s="71"/>
      <c r="F3104" s="71"/>
      <c r="H3104" s="22" t="s">
        <v>40</v>
      </c>
    </row>
    <row r="3105" spans="3:8" ht="14.4" x14ac:dyDescent="0.3">
      <c r="C3105" s="1"/>
      <c r="D3105" s="71"/>
      <c r="E3105" s="71"/>
      <c r="F3105" s="71"/>
      <c r="H3105" s="22"/>
    </row>
    <row r="3106" spans="3:8" ht="15.6" x14ac:dyDescent="0.3">
      <c r="C3106" s="1"/>
      <c r="D3106" s="7" t="s">
        <v>120</v>
      </c>
      <c r="E3106" s="17" t="s">
        <v>134</v>
      </c>
      <c r="F3106" s="18">
        <f>$I$2</f>
        <v>45678</v>
      </c>
      <c r="H3106" s="22" t="s">
        <v>111</v>
      </c>
    </row>
    <row r="3107" spans="3:8" ht="15" x14ac:dyDescent="0.3">
      <c r="C3107" s="1"/>
      <c r="D3107" s="7"/>
      <c r="E3107" s="7"/>
      <c r="F3107" s="7"/>
      <c r="H3107" s="22" t="s">
        <v>297</v>
      </c>
    </row>
    <row r="3108" spans="3:8" ht="15" x14ac:dyDescent="0.3">
      <c r="C3108" s="1"/>
      <c r="D3108" s="7"/>
      <c r="E3108" s="7"/>
      <c r="F3108" s="7"/>
      <c r="H3108" s="22" t="s">
        <v>118</v>
      </c>
    </row>
    <row r="3109" spans="3:8" ht="14.4" x14ac:dyDescent="0.3">
      <c r="C3109" s="1"/>
      <c r="D3109" s="1"/>
      <c r="E3109" s="1"/>
      <c r="F3109" s="1"/>
      <c r="H3109" s="22" t="s">
        <v>120</v>
      </c>
    </row>
    <row r="3110" spans="3:8" ht="15.6" x14ac:dyDescent="0.3">
      <c r="C3110" s="1"/>
      <c r="D3110" s="13"/>
      <c r="E3110" s="17"/>
      <c r="F3110" s="6"/>
      <c r="H3110" s="36">
        <v>43585</v>
      </c>
    </row>
    <row r="3111" spans="3:8" ht="15" customHeight="1" x14ac:dyDescent="0.3">
      <c r="C3111" s="1"/>
      <c r="D3111" s="71"/>
      <c r="E3111" s="71"/>
      <c r="F3111" s="71"/>
      <c r="H3111" s="22"/>
    </row>
    <row r="3112" spans="3:8" ht="15" customHeight="1" x14ac:dyDescent="0.3">
      <c r="C3112" s="1"/>
      <c r="D3112" s="71"/>
      <c r="E3112" s="71"/>
      <c r="F3112" s="71"/>
      <c r="H3112" s="22"/>
    </row>
    <row r="3113" spans="3:8" ht="15.6" x14ac:dyDescent="0.3">
      <c r="C3113" s="1"/>
      <c r="D3113" s="7"/>
      <c r="E3113" s="17"/>
      <c r="F3113" s="18"/>
      <c r="H3113" s="22"/>
    </row>
    <row r="3114" spans="3:8" ht="14.4" x14ac:dyDescent="0.3">
      <c r="C3114" s="1"/>
      <c r="D3114" s="1"/>
      <c r="E3114" s="1"/>
      <c r="F3114" s="1"/>
      <c r="H3114" s="22"/>
    </row>
    <row r="3115" spans="3:8" ht="14.4" x14ac:dyDescent="0.3">
      <c r="C3115" s="1"/>
      <c r="D3115" s="1"/>
      <c r="E3115" s="1"/>
      <c r="F3115" s="1"/>
      <c r="H3115" s="22"/>
    </row>
    <row r="3116" spans="3:8" ht="14.4" x14ac:dyDescent="0.3">
      <c r="C3116" s="1"/>
      <c r="D3116" s="1"/>
      <c r="E3116" s="1"/>
      <c r="F3116" s="1"/>
      <c r="H3116" s="22"/>
    </row>
    <row r="3117" spans="3:8" ht="14.4" x14ac:dyDescent="0.3">
      <c r="C3117" s="1"/>
      <c r="D3117" s="1"/>
      <c r="E3117" s="1"/>
      <c r="F3117" s="1"/>
      <c r="H3117" s="22"/>
    </row>
    <row r="3118" spans="3:8" ht="14.4" x14ac:dyDescent="0.3">
      <c r="C3118" s="1"/>
      <c r="D3118" s="1"/>
      <c r="E3118" s="1"/>
      <c r="F3118" s="1"/>
      <c r="H3118" s="22"/>
    </row>
    <row r="3119" spans="3:8" ht="14.4" x14ac:dyDescent="0.3">
      <c r="C3119" s="33"/>
      <c r="D3119" s="33"/>
      <c r="E3119" s="33"/>
      <c r="F3119" s="33"/>
      <c r="G3119">
        <f>2618-2543+1</f>
        <v>76</v>
      </c>
      <c r="H3119" s="22"/>
    </row>
    <row r="3120" spans="3:8" ht="14.4" x14ac:dyDescent="0.3">
      <c r="C3120" s="1"/>
      <c r="D3120" s="1"/>
      <c r="E3120" s="1"/>
      <c r="F3120" s="1"/>
      <c r="H3120" s="22"/>
    </row>
    <row r="3121" spans="3:10" ht="16.8" x14ac:dyDescent="0.3">
      <c r="C3121" s="72" t="s">
        <v>3</v>
      </c>
      <c r="D3121" s="72"/>
      <c r="E3121" s="72"/>
      <c r="F3121" s="72"/>
      <c r="H3121" s="22"/>
    </row>
    <row r="3122" spans="3:10" ht="16.8" x14ac:dyDescent="0.3">
      <c r="C3122" s="73" t="s">
        <v>4</v>
      </c>
      <c r="D3122" s="73"/>
      <c r="E3122" s="73"/>
      <c r="F3122" s="73"/>
      <c r="H3122" s="22"/>
    </row>
    <row r="3123" spans="3:10" ht="14.4" x14ac:dyDescent="0.3">
      <c r="C3123" s="1"/>
      <c r="D3123" s="9"/>
      <c r="E3123" s="9"/>
      <c r="F3123" s="9"/>
      <c r="H3123" s="22"/>
    </row>
    <row r="3124" spans="3:10" ht="15.6" x14ac:dyDescent="0.3">
      <c r="C3124" s="69" t="str">
        <f t="shared" ref="C3124:C3132" si="1267">+J3124</f>
        <v>Company Name:   POSTAGE SAVER SOFTWARE</v>
      </c>
      <c r="D3124" s="69"/>
      <c r="E3124" s="69"/>
      <c r="F3124" s="69"/>
      <c r="H3124" s="22" t="s">
        <v>5</v>
      </c>
      <c r="I3124" s="22" t="s">
        <v>292</v>
      </c>
      <c r="J3124" s="22" t="str">
        <f t="shared" ref="J3124:J3132" si="1268">CONCATENATE(H3124,I3124)</f>
        <v>Company Name:   POSTAGE SAVER SOFTWARE</v>
      </c>
    </row>
    <row r="3125" spans="3:10" ht="15.6" x14ac:dyDescent="0.3">
      <c r="C3125" s="69" t="str">
        <f t="shared" si="1267"/>
        <v>Product Name:   POSTAGE $AVER FOR PARCELS FOR MACINTOSH</v>
      </c>
      <c r="D3125" s="69"/>
      <c r="E3125" s="69"/>
      <c r="F3125" s="69"/>
      <c r="H3125" s="22" t="s">
        <v>7</v>
      </c>
      <c r="I3125" s="22" t="s">
        <v>298</v>
      </c>
      <c r="J3125" s="22" t="str">
        <f t="shared" si="1268"/>
        <v>Product Name:   POSTAGE $AVER FOR PARCELS FOR MACINTOSH</v>
      </c>
    </row>
    <row r="3126" spans="3:10" ht="15.6" x14ac:dyDescent="0.3">
      <c r="C3126" s="69" t="str">
        <f>+J3126</f>
        <v>Product Version:   4.1</v>
      </c>
      <c r="D3126" s="69"/>
      <c r="E3126" s="69"/>
      <c r="F3126" s="69"/>
      <c r="H3126" s="64" t="s">
        <v>9</v>
      </c>
      <c r="I3126" s="45">
        <v>4.0999999999999996</v>
      </c>
      <c r="J3126" s="22" t="str">
        <f>CONCATENATE(H3126,I3126)</f>
        <v>Product Version:   4.1</v>
      </c>
    </row>
    <row r="3127" spans="3:10" ht="15" x14ac:dyDescent="0.3">
      <c r="C3127" s="70" t="str">
        <f t="shared" si="1267"/>
        <v>Sales Contact:   Scott Hochberg</v>
      </c>
      <c r="D3127" s="70"/>
      <c r="E3127" s="70"/>
      <c r="F3127" s="70"/>
      <c r="H3127" s="22" t="s">
        <v>10</v>
      </c>
      <c r="I3127" s="22" t="s">
        <v>294</v>
      </c>
      <c r="J3127" s="22" t="str">
        <f t="shared" si="1268"/>
        <v>Sales Contact:   Scott Hochberg</v>
      </c>
    </row>
    <row r="3128" spans="3:10" ht="15" x14ac:dyDescent="0.3">
      <c r="C3128" s="70" t="str">
        <f t="shared" si="1267"/>
        <v>Address:   1712 Morrow St</v>
      </c>
      <c r="D3128" s="70"/>
      <c r="E3128" s="70"/>
      <c r="F3128" s="70"/>
      <c r="H3128" s="22" t="s">
        <v>12</v>
      </c>
      <c r="I3128" s="22" t="s">
        <v>299</v>
      </c>
      <c r="J3128" s="22" t="str">
        <f t="shared" si="1268"/>
        <v>Address:   1712 Morrow St</v>
      </c>
    </row>
    <row r="3129" spans="3:10" ht="15" x14ac:dyDescent="0.3">
      <c r="C3129" s="70" t="str">
        <f t="shared" si="1267"/>
        <v>City State Zip:   Austin TX  78757-1807</v>
      </c>
      <c r="D3129" s="70"/>
      <c r="E3129" s="70"/>
      <c r="F3129" s="70"/>
      <c r="H3129" s="22" t="s">
        <v>14</v>
      </c>
      <c r="I3129" s="22" t="s">
        <v>363</v>
      </c>
      <c r="J3129" s="22" t="str">
        <f t="shared" si="1268"/>
        <v>City State Zip:   Austin TX  78757-1807</v>
      </c>
    </row>
    <row r="3130" spans="3:10" ht="15" x14ac:dyDescent="0.3">
      <c r="C3130" s="70" t="str">
        <f t="shared" si="1267"/>
        <v>Phone:   (512) 861-5463</v>
      </c>
      <c r="D3130" s="70"/>
      <c r="E3130" s="70"/>
      <c r="F3130" s="70"/>
      <c r="H3130" s="22" t="s">
        <v>15</v>
      </c>
      <c r="I3130" s="34" t="s">
        <v>347</v>
      </c>
      <c r="J3130" s="22" t="str">
        <f t="shared" si="1268"/>
        <v>Phone:   (512) 861-5463</v>
      </c>
    </row>
    <row r="3131" spans="3:10" ht="15" x14ac:dyDescent="0.3">
      <c r="C3131" s="70" t="str">
        <f t="shared" si="1267"/>
        <v>Email:   scott@savepostage.com</v>
      </c>
      <c r="D3131" s="70"/>
      <c r="E3131" s="70"/>
      <c r="F3131" s="70"/>
      <c r="H3131" s="22" t="s">
        <v>19</v>
      </c>
      <c r="I3131" s="22" t="s">
        <v>295</v>
      </c>
      <c r="J3131" s="22" t="str">
        <f t="shared" si="1268"/>
        <v>Email:   scott@savepostage.com</v>
      </c>
    </row>
    <row r="3132" spans="3:10" ht="15" x14ac:dyDescent="0.3">
      <c r="C3132" s="70" t="str">
        <f t="shared" si="1267"/>
        <v>Web:   savepostage.com</v>
      </c>
      <c r="D3132" s="70"/>
      <c r="E3132" s="70"/>
      <c r="F3132" s="70"/>
      <c r="H3132" s="22" t="s">
        <v>21</v>
      </c>
      <c r="I3132" s="22" t="s">
        <v>296</v>
      </c>
      <c r="J3132" s="22" t="str">
        <f t="shared" si="1268"/>
        <v>Web:   savepostage.com</v>
      </c>
    </row>
    <row r="3133" spans="3:10" ht="14.4" x14ac:dyDescent="0.3">
      <c r="C3133" s="1"/>
      <c r="D3133" s="9"/>
      <c r="E3133" s="9"/>
      <c r="F3133" s="9"/>
      <c r="H3133" s="22"/>
    </row>
    <row r="3134" spans="3:10" ht="16.8" x14ac:dyDescent="0.3">
      <c r="C3134" s="68" t="s">
        <v>23</v>
      </c>
      <c r="D3134" s="68"/>
      <c r="E3134" s="68"/>
      <c r="F3134" s="68"/>
      <c r="H3134" s="22"/>
    </row>
    <row r="3135" spans="3:10" ht="15.6" x14ac:dyDescent="0.3">
      <c r="C3135" s="1"/>
      <c r="D3135" s="28" t="str">
        <f>H3135</f>
        <v>Standard Mail</v>
      </c>
      <c r="E3135" s="28" t="str">
        <f>H3152</f>
        <v>First-Class</v>
      </c>
      <c r="F3135" s="13" t="str">
        <f>+H3165</f>
        <v>Periodical</v>
      </c>
      <c r="H3135" s="22" t="s">
        <v>24</v>
      </c>
    </row>
    <row r="3136" spans="3:10" ht="15" x14ac:dyDescent="0.3">
      <c r="C3136" s="1"/>
      <c r="D3136" s="7" t="str">
        <f>+H3136</f>
        <v>Automation Flats</v>
      </c>
      <c r="E3136" s="7" t="str">
        <f>+H3153</f>
        <v>Automation Flat Trays on Pallets</v>
      </c>
      <c r="F3136" s="7" t="str">
        <f>+H3166</f>
        <v>Automation Letters</v>
      </c>
      <c r="H3136" s="22" t="s">
        <v>201</v>
      </c>
    </row>
    <row r="3137" spans="3:8" ht="15" x14ac:dyDescent="0.3">
      <c r="C3137" s="1"/>
      <c r="D3137" s="7" t="str">
        <f t="shared" ref="D3137:D3150" si="1269">+H3137</f>
        <v>Automation Letters</v>
      </c>
      <c r="E3137" s="7" t="str">
        <f t="shared" ref="E3137:E3147" si="1270">+H3154</f>
        <v>Automation Flats - Bundle Based Option</v>
      </c>
      <c r="F3137" s="7" t="str">
        <f t="shared" ref="F3137:F3148" si="1271">+H3167</f>
        <v>Barcoded Machinable Flats</v>
      </c>
      <c r="H3137" s="22" t="s">
        <v>145</v>
      </c>
    </row>
    <row r="3138" spans="3:8" ht="15" x14ac:dyDescent="0.3">
      <c r="C3138" s="1"/>
      <c r="D3138" s="7" t="str">
        <f t="shared" si="1269"/>
        <v>Co-Sacked Flats</v>
      </c>
      <c r="E3138" s="7" t="str">
        <f t="shared" si="1270"/>
        <v>Automation Flats - Tray Based Option</v>
      </c>
      <c r="F3138" s="7" t="str">
        <f t="shared" si="1271"/>
        <v>Carrier Route Flats</v>
      </c>
      <c r="H3138" s="22" t="s">
        <v>343</v>
      </c>
    </row>
    <row r="3139" spans="3:8" ht="15" x14ac:dyDescent="0.3">
      <c r="C3139" s="1"/>
      <c r="D3139" s="7" t="str">
        <f t="shared" si="1269"/>
        <v>ECR Flats</v>
      </c>
      <c r="E3139" s="7" t="str">
        <f t="shared" si="1270"/>
        <v>Automation Letters</v>
      </c>
      <c r="F3139" s="7" t="str">
        <f t="shared" si="1271"/>
        <v>Carrier Route Letters</v>
      </c>
      <c r="H3139" s="22" t="s">
        <v>202</v>
      </c>
    </row>
    <row r="3140" spans="3:8" ht="15" x14ac:dyDescent="0.3">
      <c r="C3140" s="1"/>
      <c r="D3140" s="7" t="str">
        <f t="shared" si="1269"/>
        <v>ECR Letters &lt;= 3.0 Ounces</v>
      </c>
      <c r="E3140" s="7" t="str">
        <f t="shared" si="1270"/>
        <v>Automation Letters - Trays on Pallets</v>
      </c>
      <c r="F3140" s="7" t="str">
        <f t="shared" si="1271"/>
        <v>Machinable Flat Bundles on Pallets</v>
      </c>
      <c r="H3140" s="22" t="s">
        <v>167</v>
      </c>
    </row>
    <row r="3141" spans="3:8" ht="15" x14ac:dyDescent="0.3">
      <c r="C3141" s="1"/>
      <c r="D3141" s="7" t="str">
        <f t="shared" si="1269"/>
        <v>ECR Letters &gt; 3.0 Ounces</v>
      </c>
      <c r="E3141" s="7" t="str">
        <f t="shared" si="1270"/>
        <v>Co-Trayed Flats</v>
      </c>
      <c r="F3141" s="7" t="str">
        <f t="shared" si="1271"/>
        <v>Machinable Flats Co-Sacked Preparation</v>
      </c>
      <c r="H3141" s="22" t="s">
        <v>168</v>
      </c>
    </row>
    <row r="3142" spans="3:8" ht="15" x14ac:dyDescent="0.3">
      <c r="C3142" s="1"/>
      <c r="D3142" s="7" t="str">
        <f t="shared" si="1269"/>
        <v>Flat Bundles on Pallets</v>
      </c>
      <c r="E3142" s="7" t="str">
        <f t="shared" si="1270"/>
        <v>Machinable Letter Trays on Pallets</v>
      </c>
      <c r="F3142" s="7" t="str">
        <f t="shared" si="1271"/>
        <v>Merged Bundles on Pallets</v>
      </c>
      <c r="H3142" s="22" t="s">
        <v>136</v>
      </c>
    </row>
    <row r="3143" spans="3:8" ht="15" x14ac:dyDescent="0.3">
      <c r="C3143" s="1"/>
      <c r="D3143" s="7" t="str">
        <f t="shared" si="1269"/>
        <v>✔Irregular Parcels</v>
      </c>
      <c r="E3143" s="7" t="str">
        <f t="shared" si="1270"/>
        <v>Machinable Letters</v>
      </c>
      <c r="F3143" s="7" t="str">
        <f t="shared" si="1271"/>
        <v>Merged Flats in Sacks</v>
      </c>
      <c r="H3143" s="22" t="s">
        <v>31</v>
      </c>
    </row>
    <row r="3144" spans="3:8" ht="15" x14ac:dyDescent="0.3">
      <c r="C3144" s="1"/>
      <c r="D3144" s="7" t="str">
        <f t="shared" si="1269"/>
        <v>Machinable Letters</v>
      </c>
      <c r="E3144" s="7" t="str">
        <f t="shared" si="1270"/>
        <v>Non-Automation Flat Trays on Pallets</v>
      </c>
      <c r="F3144" s="7" t="str">
        <f t="shared" si="1271"/>
        <v>Merged Pallets-5% Threshold</v>
      </c>
      <c r="H3144" s="22" t="s">
        <v>170</v>
      </c>
    </row>
    <row r="3145" spans="3:8" ht="15" x14ac:dyDescent="0.3">
      <c r="C3145" s="1"/>
      <c r="D3145" s="7" t="str">
        <f t="shared" si="1269"/>
        <v>✔Machinable Parcels</v>
      </c>
      <c r="E3145" s="7" t="str">
        <f t="shared" si="1270"/>
        <v>Non-Automation Flats</v>
      </c>
      <c r="F3145" s="7" t="str">
        <f t="shared" si="1271"/>
        <v>Merged Pallets-5% Threshold &amp; City State</v>
      </c>
      <c r="H3145" s="22" t="s">
        <v>33</v>
      </c>
    </row>
    <row r="3146" spans="3:8" ht="15" x14ac:dyDescent="0.3">
      <c r="C3146" s="1"/>
      <c r="D3146" s="7" t="str">
        <f t="shared" si="1269"/>
        <v>Merged Flat Bundles in Sacks</v>
      </c>
      <c r="E3146" s="7" t="str">
        <f t="shared" si="1270"/>
        <v>Non-Machinable Letter Trays on Pallets</v>
      </c>
      <c r="F3146" s="7" t="str">
        <f t="shared" si="1271"/>
        <v>Non-Automation Letters</v>
      </c>
      <c r="H3146" s="22" t="s">
        <v>172</v>
      </c>
    </row>
    <row r="3147" spans="3:8" ht="15" x14ac:dyDescent="0.3">
      <c r="C3147" s="1"/>
      <c r="D3147" s="7" t="str">
        <f t="shared" si="1269"/>
        <v>Merged Flat Bundles on Pallets</v>
      </c>
      <c r="E3147" s="7" t="str">
        <f t="shared" si="1270"/>
        <v>Nonmachinable Letters</v>
      </c>
      <c r="F3147" s="7" t="str">
        <f t="shared" si="1271"/>
        <v>Non-Barcoded Machinable Flats</v>
      </c>
      <c r="H3147" s="22" t="s">
        <v>137</v>
      </c>
    </row>
    <row r="3148" spans="3:8" ht="15" x14ac:dyDescent="0.3">
      <c r="C3148" s="1"/>
      <c r="D3148" s="7" t="str">
        <f t="shared" si="1269"/>
        <v>Merged Pallets-5% Threshold</v>
      </c>
      <c r="E3148" s="7"/>
      <c r="F3148" s="7" t="str">
        <f t="shared" si="1271"/>
        <v>Non-Machinable Flat Bundles on Pallets</v>
      </c>
      <c r="H3148" s="22" t="s">
        <v>138</v>
      </c>
    </row>
    <row r="3149" spans="3:8" ht="15" x14ac:dyDescent="0.3">
      <c r="C3149" s="1"/>
      <c r="D3149" s="7" t="str">
        <f t="shared" si="1269"/>
        <v>Merged Pallets-5% Threshold &amp; City State</v>
      </c>
      <c r="E3149" s="7"/>
      <c r="F3149" s="7"/>
      <c r="H3149" s="22" t="s">
        <v>139</v>
      </c>
    </row>
    <row r="3150" spans="3:8" ht="15" x14ac:dyDescent="0.3">
      <c r="C3150" s="1"/>
      <c r="D3150" s="7" t="str">
        <f t="shared" si="1269"/>
        <v>Non-Automation Flats</v>
      </c>
      <c r="E3150" s="7"/>
      <c r="F3150" s="7"/>
      <c r="H3150" s="22" t="s">
        <v>203</v>
      </c>
    </row>
    <row r="3151" spans="3:8" ht="15" x14ac:dyDescent="0.3">
      <c r="C3151" s="1"/>
      <c r="D3151" s="7" t="str">
        <f>+H3151</f>
        <v>Nonmachinable Letters</v>
      </c>
      <c r="E3151" s="29"/>
      <c r="F3151" s="7"/>
      <c r="H3151" s="22" t="s">
        <v>173</v>
      </c>
    </row>
    <row r="3152" spans="3:8" ht="16.8" x14ac:dyDescent="0.3">
      <c r="C3152" s="68" t="s">
        <v>40</v>
      </c>
      <c r="D3152" s="68"/>
      <c r="E3152" s="68"/>
      <c r="F3152" s="68"/>
      <c r="H3152" s="23" t="s">
        <v>41</v>
      </c>
    </row>
    <row r="3153" spans="3:12" ht="15.6" x14ac:dyDescent="0.3">
      <c r="C3153" s="1"/>
      <c r="D3153" s="28" t="s">
        <v>42</v>
      </c>
      <c r="E3153" s="30"/>
      <c r="F3153" s="7"/>
      <c r="H3153" s="22" t="s">
        <v>140</v>
      </c>
      <c r="I3153" s="22" t="s">
        <v>42</v>
      </c>
    </row>
    <row r="3154" spans="3:12" ht="15" x14ac:dyDescent="0.3">
      <c r="C3154" s="1"/>
      <c r="D3154" s="7" t="str">
        <f t="shared" ref="D3154:F3155" si="1272">I3154</f>
        <v>✔Additional User Documentation (Any)</v>
      </c>
      <c r="E3154" s="7" t="str">
        <f t="shared" si="1272"/>
        <v>✔Optional Endorsement Lines (OELs)</v>
      </c>
      <c r="F3154" s="7" t="str">
        <f t="shared" si="1272"/>
        <v>✔Job Setup/Parameter Report</v>
      </c>
      <c r="H3154" s="22" t="s">
        <v>204</v>
      </c>
      <c r="I3154" s="23" t="s">
        <v>45</v>
      </c>
      <c r="J3154" s="23" t="s">
        <v>47</v>
      </c>
      <c r="K3154" s="23" t="s">
        <v>48</v>
      </c>
      <c r="L3154" s="23" t="s">
        <v>49</v>
      </c>
    </row>
    <row r="3155" spans="3:12" ht="15" x14ac:dyDescent="0.3">
      <c r="C3155" s="1"/>
      <c r="D3155" s="7" t="str">
        <f t="shared" si="1272"/>
        <v>✔USPS Qualification Report</v>
      </c>
      <c r="E3155" s="7"/>
      <c r="F3155" s="7"/>
      <c r="H3155" s="22" t="s">
        <v>205</v>
      </c>
      <c r="I3155" s="22" t="str">
        <f>L3154</f>
        <v>✔USPS Qualification Report</v>
      </c>
      <c r="J3155" s="22">
        <f t="shared" ref="J3155:K3155" si="1273">M3154</f>
        <v>0</v>
      </c>
      <c r="K3155" s="22">
        <f t="shared" si="1273"/>
        <v>0</v>
      </c>
    </row>
    <row r="3156" spans="3:12" ht="15" x14ac:dyDescent="0.3">
      <c r="C3156" s="1"/>
      <c r="D3156" s="7"/>
      <c r="E3156" s="7"/>
      <c r="F3156" s="7"/>
      <c r="H3156" s="22" t="s">
        <v>145</v>
      </c>
      <c r="I3156" s="22">
        <f>O3154</f>
        <v>0</v>
      </c>
      <c r="J3156" s="22">
        <f t="shared" ref="J3156:K3156" si="1274">P3154</f>
        <v>0</v>
      </c>
      <c r="K3156" s="22">
        <f t="shared" si="1274"/>
        <v>0</v>
      </c>
    </row>
    <row r="3157" spans="3:12" ht="15" x14ac:dyDescent="0.3">
      <c r="C3157" s="1"/>
      <c r="D3157" s="7"/>
      <c r="E3157" s="7"/>
      <c r="F3157" s="7"/>
      <c r="H3157" s="22" t="s">
        <v>141</v>
      </c>
      <c r="I3157" s="22">
        <f>R3154</f>
        <v>0</v>
      </c>
      <c r="J3157" s="22">
        <f t="shared" ref="J3157:K3157" si="1275">S3154</f>
        <v>0</v>
      </c>
      <c r="K3157" s="22">
        <f t="shared" si="1275"/>
        <v>0</v>
      </c>
    </row>
    <row r="3158" spans="3:12" ht="14.4" x14ac:dyDescent="0.3">
      <c r="C3158" s="1"/>
      <c r="D3158" s="9"/>
      <c r="E3158" s="9"/>
      <c r="F3158" s="9"/>
      <c r="H3158" s="22" t="s">
        <v>345</v>
      </c>
    </row>
    <row r="3159" spans="3:12" ht="15.6" x14ac:dyDescent="0.3">
      <c r="C3159" s="1"/>
      <c r="D3159" s="13" t="s">
        <v>104</v>
      </c>
      <c r="E3159" s="7"/>
      <c r="F3159" s="7"/>
      <c r="H3159" s="22" t="s">
        <v>142</v>
      </c>
      <c r="I3159" s="22" t="s">
        <v>104</v>
      </c>
    </row>
    <row r="3160" spans="3:12" ht="15" x14ac:dyDescent="0.3">
      <c r="C3160" s="1"/>
      <c r="D3160" s="7" t="str">
        <f>I3160</f>
        <v>✔5-digit Scheme Bundles (L007)</v>
      </c>
      <c r="E3160" s="7" t="str">
        <f t="shared" ref="E3160" si="1276">J3160</f>
        <v>✔5-digit Scheme Sacks</v>
      </c>
      <c r="F3160" s="7"/>
      <c r="H3160" s="22" t="s">
        <v>170</v>
      </c>
      <c r="I3160" s="23" t="s">
        <v>107</v>
      </c>
      <c r="J3160" s="23" t="s">
        <v>109</v>
      </c>
      <c r="K3160" s="22"/>
    </row>
    <row r="3161" spans="3:12" ht="15" x14ac:dyDescent="0.3">
      <c r="C3161" s="1"/>
      <c r="D3161" s="7"/>
      <c r="E3161" s="7"/>
      <c r="F3161" s="7"/>
      <c r="H3161" s="22" t="s">
        <v>143</v>
      </c>
    </row>
    <row r="3162" spans="3:12" ht="15.6" x14ac:dyDescent="0.3">
      <c r="C3162" s="1"/>
      <c r="D3162" s="13" t="s">
        <v>119</v>
      </c>
      <c r="E3162" s="7"/>
      <c r="F3162" s="7"/>
      <c r="H3162" s="22" t="s">
        <v>203</v>
      </c>
      <c r="I3162" s="22" t="s">
        <v>119</v>
      </c>
    </row>
    <row r="3163" spans="3:12" ht="15" x14ac:dyDescent="0.3">
      <c r="C3163" s="1"/>
      <c r="D3163" s="7" t="str">
        <f>I3163</f>
        <v>✔PS Form 3600-FCM</v>
      </c>
      <c r="E3163" s="7" t="str">
        <f t="shared" ref="E3163:F3163" si="1277">J3163</f>
        <v>✔PS Form 3602-N</v>
      </c>
      <c r="F3163" s="7" t="str">
        <f t="shared" si="1277"/>
        <v>✔PS Form 3605-R</v>
      </c>
      <c r="H3163" s="22" t="s">
        <v>144</v>
      </c>
      <c r="I3163" s="23" t="s">
        <v>123</v>
      </c>
      <c r="J3163" s="23" t="s">
        <v>127</v>
      </c>
      <c r="K3163" s="23" t="s">
        <v>130</v>
      </c>
      <c r="L3163" s="23" t="s">
        <v>132</v>
      </c>
    </row>
    <row r="3164" spans="3:12" ht="15" x14ac:dyDescent="0.3">
      <c r="C3164" s="1"/>
      <c r="D3164" s="7" t="str">
        <f>I3164</f>
        <v>✔PS Form 3602-R</v>
      </c>
      <c r="E3164" s="7"/>
      <c r="F3164" s="7"/>
      <c r="H3164" s="22" t="s">
        <v>173</v>
      </c>
      <c r="I3164" s="22" t="str">
        <f>L3163</f>
        <v>✔PS Form 3602-R</v>
      </c>
      <c r="J3164" s="22">
        <f t="shared" ref="J3164:K3164" si="1278">M3163</f>
        <v>0</v>
      </c>
      <c r="K3164" s="22">
        <f t="shared" si="1278"/>
        <v>0</v>
      </c>
    </row>
    <row r="3165" spans="3:12" ht="15" x14ac:dyDescent="0.3">
      <c r="C3165" s="1"/>
      <c r="D3165" s="7"/>
      <c r="E3165" s="7"/>
      <c r="F3165" s="7"/>
      <c r="H3165" s="22" t="s">
        <v>76</v>
      </c>
      <c r="I3165" s="22">
        <f>O3163</f>
        <v>0</v>
      </c>
      <c r="J3165" s="22">
        <f t="shared" ref="J3165:K3165" si="1279">P3163</f>
        <v>0</v>
      </c>
      <c r="K3165" s="22">
        <f t="shared" si="1279"/>
        <v>0</v>
      </c>
    </row>
    <row r="3166" spans="3:12" ht="15.6" x14ac:dyDescent="0.3">
      <c r="C3166" s="1"/>
      <c r="D3166" s="13"/>
      <c r="E3166" s="7"/>
      <c r="F3166" s="7"/>
      <c r="H3166" s="22" t="s">
        <v>145</v>
      </c>
      <c r="I3166" s="22"/>
      <c r="J3166" s="22"/>
      <c r="K3166" s="22"/>
    </row>
    <row r="3167" spans="3:12" ht="15" x14ac:dyDescent="0.3">
      <c r="C3167" s="1"/>
      <c r="D3167" s="7"/>
      <c r="E3167" s="7"/>
      <c r="F3167" s="7"/>
      <c r="H3167" s="22" t="s">
        <v>146</v>
      </c>
      <c r="I3167" s="22"/>
      <c r="J3167" s="22"/>
      <c r="K3167" s="22"/>
    </row>
    <row r="3168" spans="3:12" ht="15" x14ac:dyDescent="0.3">
      <c r="C3168" s="1"/>
      <c r="D3168" s="7"/>
      <c r="E3168" s="7"/>
      <c r="F3168" s="7"/>
      <c r="H3168" s="22" t="s">
        <v>147</v>
      </c>
      <c r="I3168" s="22"/>
      <c r="J3168" s="22"/>
      <c r="K3168" s="22"/>
    </row>
    <row r="3169" spans="3:11" ht="15" x14ac:dyDescent="0.3">
      <c r="C3169" s="1"/>
      <c r="D3169" s="7"/>
      <c r="E3169" s="7"/>
      <c r="F3169" s="7"/>
      <c r="H3169" s="22" t="s">
        <v>148</v>
      </c>
      <c r="I3169" s="22"/>
      <c r="J3169" s="22"/>
      <c r="K3169" s="22"/>
    </row>
    <row r="3170" spans="3:11" ht="14.4" x14ac:dyDescent="0.3">
      <c r="C3170" s="32"/>
      <c r="D3170" s="32"/>
      <c r="E3170" s="32"/>
      <c r="F3170" s="32"/>
      <c r="H3170" s="22" t="s">
        <v>149</v>
      </c>
      <c r="I3170" s="22"/>
      <c r="J3170" s="22"/>
      <c r="K3170" s="22"/>
    </row>
    <row r="3171" spans="3:11" ht="15.6" x14ac:dyDescent="0.3">
      <c r="C3171" s="1"/>
      <c r="D3171" s="13" t="s">
        <v>111</v>
      </c>
      <c r="E3171" s="17" t="s">
        <v>133</v>
      </c>
      <c r="F3171" s="6" t="str">
        <f>H3183</f>
        <v>$101 - $500</v>
      </c>
      <c r="H3171" s="22" t="s">
        <v>346</v>
      </c>
    </row>
    <row r="3172" spans="3:11" ht="14.4" x14ac:dyDescent="0.3">
      <c r="C3172" s="1"/>
      <c r="D3172" s="71" t="str">
        <f>H3182</f>
        <v>MAC: MAC O/S</v>
      </c>
      <c r="E3172" s="71"/>
      <c r="F3172" s="71"/>
      <c r="H3172" s="22" t="s">
        <v>150</v>
      </c>
    </row>
    <row r="3173" spans="3:11" ht="14.4" x14ac:dyDescent="0.3">
      <c r="C3173" s="1"/>
      <c r="D3173" s="71"/>
      <c r="E3173" s="71"/>
      <c r="F3173" s="71"/>
      <c r="H3173" s="22" t="s">
        <v>151</v>
      </c>
    </row>
    <row r="3174" spans="3:11" ht="15.6" x14ac:dyDescent="0.3">
      <c r="C3174" s="1"/>
      <c r="D3174" s="7" t="s">
        <v>120</v>
      </c>
      <c r="E3174" s="17" t="s">
        <v>134</v>
      </c>
      <c r="F3174" s="18">
        <f>$I$2</f>
        <v>45678</v>
      </c>
      <c r="H3174" s="22" t="s">
        <v>138</v>
      </c>
    </row>
    <row r="3175" spans="3:11" ht="15" x14ac:dyDescent="0.3">
      <c r="C3175" s="1"/>
      <c r="D3175" s="7"/>
      <c r="E3175" s="7"/>
      <c r="F3175" s="7"/>
      <c r="H3175" s="22" t="s">
        <v>139</v>
      </c>
    </row>
    <row r="3176" spans="3:11" ht="15" x14ac:dyDescent="0.3">
      <c r="C3176" s="1"/>
      <c r="D3176" s="7"/>
      <c r="E3176" s="7"/>
      <c r="F3176" s="7"/>
      <c r="H3176" s="22" t="s">
        <v>152</v>
      </c>
    </row>
    <row r="3177" spans="3:11" ht="14.4" x14ac:dyDescent="0.3">
      <c r="C3177" s="1"/>
      <c r="D3177" s="1"/>
      <c r="E3177" s="1"/>
      <c r="F3177" s="1"/>
      <c r="H3177" s="22" t="s">
        <v>153</v>
      </c>
    </row>
    <row r="3178" spans="3:11" ht="15.6" x14ac:dyDescent="0.3">
      <c r="C3178" s="1"/>
      <c r="D3178" s="13"/>
      <c r="E3178" s="17"/>
      <c r="F3178" s="6"/>
      <c r="H3178" s="22" t="s">
        <v>154</v>
      </c>
    </row>
    <row r="3179" spans="3:11" ht="14.4" x14ac:dyDescent="0.3">
      <c r="C3179" s="1"/>
      <c r="D3179" s="71"/>
      <c r="E3179" s="71"/>
      <c r="F3179" s="71"/>
      <c r="H3179" s="22" t="s">
        <v>40</v>
      </c>
    </row>
    <row r="3180" spans="3:11" ht="14.4" x14ac:dyDescent="0.3">
      <c r="C3180" s="1"/>
      <c r="D3180" s="71"/>
      <c r="E3180" s="71"/>
      <c r="F3180" s="71"/>
      <c r="H3180" s="22"/>
    </row>
    <row r="3181" spans="3:11" ht="15.6" x14ac:dyDescent="0.3">
      <c r="C3181" s="1"/>
      <c r="D3181" s="7"/>
      <c r="E3181" s="17"/>
      <c r="F3181" s="18"/>
      <c r="H3181" s="22" t="s">
        <v>111</v>
      </c>
    </row>
    <row r="3182" spans="3:11" ht="15" x14ac:dyDescent="0.3">
      <c r="C3182" s="1"/>
      <c r="D3182" s="7"/>
      <c r="E3182" s="7"/>
      <c r="F3182" s="7"/>
      <c r="H3182" s="22" t="s">
        <v>300</v>
      </c>
    </row>
    <row r="3183" spans="3:11" ht="15" x14ac:dyDescent="0.3">
      <c r="C3183" s="1"/>
      <c r="D3183" s="7"/>
      <c r="E3183" s="7"/>
      <c r="F3183" s="7"/>
      <c r="H3183" s="22" t="s">
        <v>163</v>
      </c>
    </row>
    <row r="3184" spans="3:11" ht="14.4" x14ac:dyDescent="0.3">
      <c r="C3184" s="1"/>
      <c r="D3184" s="1"/>
      <c r="E3184" s="1"/>
      <c r="F3184" s="1"/>
      <c r="H3184" s="22" t="s">
        <v>120</v>
      </c>
    </row>
    <row r="3185" spans="3:10" ht="15.6" x14ac:dyDescent="0.3">
      <c r="C3185" s="1"/>
      <c r="D3185" s="13"/>
      <c r="E3185" s="17"/>
      <c r="F3185" s="6"/>
      <c r="H3185" s="36">
        <v>43585</v>
      </c>
    </row>
    <row r="3186" spans="3:10" ht="14.4" x14ac:dyDescent="0.3">
      <c r="C3186" s="1"/>
      <c r="D3186" s="71"/>
      <c r="E3186" s="71"/>
      <c r="F3186" s="71"/>
      <c r="H3186" s="22"/>
    </row>
    <row r="3187" spans="3:10" ht="14.4" x14ac:dyDescent="0.3">
      <c r="C3187" s="1"/>
      <c r="D3187" s="71"/>
      <c r="E3187" s="71"/>
      <c r="F3187" s="71"/>
      <c r="H3187" s="22"/>
    </row>
    <row r="3188" spans="3:10" ht="15.6" x14ac:dyDescent="0.3">
      <c r="C3188" s="1"/>
      <c r="D3188" s="7"/>
      <c r="E3188" s="17"/>
      <c r="F3188" s="18"/>
      <c r="H3188" s="22"/>
    </row>
    <row r="3189" spans="3:10" ht="14.4" x14ac:dyDescent="0.3">
      <c r="C3189" s="1"/>
      <c r="D3189" s="1"/>
      <c r="E3189" s="1"/>
      <c r="F3189" s="1"/>
      <c r="H3189" s="22"/>
    </row>
    <row r="3190" spans="3:10" ht="14.4" x14ac:dyDescent="0.3">
      <c r="C3190" s="1"/>
      <c r="D3190" s="1"/>
      <c r="E3190" s="1"/>
      <c r="F3190" s="1"/>
      <c r="H3190" s="22"/>
    </row>
    <row r="3191" spans="3:10" ht="14.4" x14ac:dyDescent="0.3">
      <c r="C3191" s="1"/>
      <c r="D3191" s="1"/>
      <c r="E3191" s="1"/>
      <c r="F3191" s="1"/>
      <c r="H3191" s="22"/>
    </row>
    <row r="3192" spans="3:10" ht="14.4" x14ac:dyDescent="0.3">
      <c r="C3192" s="1"/>
      <c r="D3192" s="1"/>
      <c r="E3192" s="1"/>
      <c r="F3192" s="1"/>
      <c r="H3192" s="22"/>
    </row>
    <row r="3193" spans="3:10" x14ac:dyDescent="0.25">
      <c r="C3193" s="1"/>
      <c r="D3193" s="1"/>
      <c r="E3193" s="1"/>
      <c r="F3193" s="1"/>
    </row>
    <row r="3194" spans="3:10" x14ac:dyDescent="0.25">
      <c r="C3194" s="33"/>
      <c r="D3194" s="33"/>
      <c r="E3194" s="33"/>
      <c r="F3194" s="33"/>
      <c r="G3194">
        <f>2772-2697+1</f>
        <v>76</v>
      </c>
    </row>
    <row r="3195" spans="3:10" x14ac:dyDescent="0.25">
      <c r="C3195" s="1"/>
      <c r="D3195" s="1"/>
      <c r="E3195" s="1"/>
      <c r="F3195" s="1"/>
    </row>
    <row r="3196" spans="3:10" ht="16.8" x14ac:dyDescent="0.25">
      <c r="C3196" s="72" t="s">
        <v>3</v>
      </c>
      <c r="D3196" s="72"/>
      <c r="E3196" s="72"/>
      <c r="F3196" s="72"/>
    </row>
    <row r="3197" spans="3:10" ht="16.8" x14ac:dyDescent="0.25">
      <c r="C3197" s="73" t="s">
        <v>4</v>
      </c>
      <c r="D3197" s="73"/>
      <c r="E3197" s="73"/>
      <c r="F3197" s="73"/>
    </row>
    <row r="3198" spans="3:10" x14ac:dyDescent="0.25">
      <c r="C3198" s="1"/>
      <c r="D3198" s="9"/>
      <c r="E3198" s="9"/>
      <c r="F3198" s="9"/>
    </row>
    <row r="3199" spans="3:10" ht="15.6" x14ac:dyDescent="0.3">
      <c r="C3199" s="69" t="str">
        <f t="shared" ref="C3199:C3207" si="1280">+J3199</f>
        <v>Company Name:   POSTAGE SAVER SOFTWARE</v>
      </c>
      <c r="D3199" s="69"/>
      <c r="E3199" s="69"/>
      <c r="F3199" s="69"/>
      <c r="H3199" s="22" t="s">
        <v>5</v>
      </c>
      <c r="I3199" s="22" t="s">
        <v>292</v>
      </c>
      <c r="J3199" s="22" t="str">
        <f t="shared" ref="J3199:J3207" si="1281">CONCATENATE(H3199,I3199)</f>
        <v>Company Name:   POSTAGE SAVER SOFTWARE</v>
      </c>
    </row>
    <row r="3200" spans="3:10" ht="15.6" x14ac:dyDescent="0.3">
      <c r="C3200" s="69" t="str">
        <f t="shared" si="1280"/>
        <v>Product Name:   POSTAGE $AVER FOR PARCELS FOR WINDOWS</v>
      </c>
      <c r="D3200" s="69"/>
      <c r="E3200" s="69"/>
      <c r="F3200" s="69"/>
      <c r="H3200" s="22" t="s">
        <v>7</v>
      </c>
      <c r="I3200" s="22" t="s">
        <v>301</v>
      </c>
      <c r="J3200" s="22" t="str">
        <f t="shared" si="1281"/>
        <v>Product Name:   POSTAGE $AVER FOR PARCELS FOR WINDOWS</v>
      </c>
    </row>
    <row r="3201" spans="3:10" ht="15.6" x14ac:dyDescent="0.3">
      <c r="C3201" s="69" t="str">
        <f>+J3201</f>
        <v>Product Version:   4.1</v>
      </c>
      <c r="D3201" s="69"/>
      <c r="E3201" s="69"/>
      <c r="F3201" s="69"/>
      <c r="H3201" s="64" t="s">
        <v>9</v>
      </c>
      <c r="I3201" s="45">
        <v>4.0999999999999996</v>
      </c>
      <c r="J3201" s="22" t="str">
        <f>CONCATENATE(H3201,I3201)</f>
        <v>Product Version:   4.1</v>
      </c>
    </row>
    <row r="3202" spans="3:10" ht="15" x14ac:dyDescent="0.3">
      <c r="C3202" s="70" t="str">
        <f t="shared" si="1280"/>
        <v>Sales Contact:   Scott Hochberg</v>
      </c>
      <c r="D3202" s="70"/>
      <c r="E3202" s="70"/>
      <c r="F3202" s="70"/>
      <c r="H3202" s="22" t="s">
        <v>10</v>
      </c>
      <c r="I3202" s="22" t="s">
        <v>294</v>
      </c>
      <c r="J3202" s="22" t="str">
        <f t="shared" si="1281"/>
        <v>Sales Contact:   Scott Hochberg</v>
      </c>
    </row>
    <row r="3203" spans="3:10" ht="15" x14ac:dyDescent="0.3">
      <c r="C3203" s="70" t="str">
        <f t="shared" si="1280"/>
        <v>Address:   1712 Morrow St</v>
      </c>
      <c r="D3203" s="70"/>
      <c r="E3203" s="70"/>
      <c r="F3203" s="70"/>
      <c r="H3203" s="22" t="s">
        <v>12</v>
      </c>
      <c r="I3203" s="22" t="s">
        <v>299</v>
      </c>
      <c r="J3203" s="22" t="str">
        <f t="shared" si="1281"/>
        <v>Address:   1712 Morrow St</v>
      </c>
    </row>
    <row r="3204" spans="3:10" ht="15" x14ac:dyDescent="0.3">
      <c r="C3204" s="70" t="str">
        <f t="shared" si="1280"/>
        <v>City State Zip:   Austin TX  78757-1807</v>
      </c>
      <c r="D3204" s="70"/>
      <c r="E3204" s="70"/>
      <c r="F3204" s="70"/>
      <c r="H3204" s="22" t="s">
        <v>14</v>
      </c>
      <c r="I3204" s="22" t="s">
        <v>363</v>
      </c>
      <c r="J3204" s="22" t="str">
        <f t="shared" si="1281"/>
        <v>City State Zip:   Austin TX  78757-1807</v>
      </c>
    </row>
    <row r="3205" spans="3:10" ht="15" x14ac:dyDescent="0.3">
      <c r="C3205" s="70" t="str">
        <f t="shared" si="1280"/>
        <v>Phone:   (512) 861-5463</v>
      </c>
      <c r="D3205" s="70"/>
      <c r="E3205" s="70"/>
      <c r="F3205" s="70"/>
      <c r="H3205" s="22" t="s">
        <v>15</v>
      </c>
      <c r="I3205" s="34" t="s">
        <v>347</v>
      </c>
      <c r="J3205" s="22" t="str">
        <f t="shared" si="1281"/>
        <v>Phone:   (512) 861-5463</v>
      </c>
    </row>
    <row r="3206" spans="3:10" ht="15" x14ac:dyDescent="0.3">
      <c r="C3206" s="70" t="str">
        <f t="shared" si="1280"/>
        <v>Email:   scott@savepostage.com</v>
      </c>
      <c r="D3206" s="70"/>
      <c r="E3206" s="70"/>
      <c r="F3206" s="70"/>
      <c r="H3206" s="22" t="s">
        <v>19</v>
      </c>
      <c r="I3206" s="22" t="s">
        <v>295</v>
      </c>
      <c r="J3206" s="22" t="str">
        <f t="shared" si="1281"/>
        <v>Email:   scott@savepostage.com</v>
      </c>
    </row>
    <row r="3207" spans="3:10" ht="15" x14ac:dyDescent="0.3">
      <c r="C3207" s="70" t="str">
        <f t="shared" si="1280"/>
        <v>Web:   savepostage.com</v>
      </c>
      <c r="D3207" s="70"/>
      <c r="E3207" s="70"/>
      <c r="F3207" s="70"/>
      <c r="H3207" s="22" t="s">
        <v>21</v>
      </c>
      <c r="I3207" s="22" t="s">
        <v>296</v>
      </c>
      <c r="J3207" s="22" t="str">
        <f t="shared" si="1281"/>
        <v>Web:   savepostage.com</v>
      </c>
    </row>
    <row r="3208" spans="3:10" x14ac:dyDescent="0.25">
      <c r="C3208" s="1"/>
      <c r="D3208" s="9"/>
      <c r="E3208" s="9"/>
      <c r="F3208" s="9"/>
    </row>
    <row r="3209" spans="3:10" ht="16.8" x14ac:dyDescent="0.25">
      <c r="C3209" s="68" t="s">
        <v>23</v>
      </c>
      <c r="D3209" s="68"/>
      <c r="E3209" s="68"/>
      <c r="F3209" s="68"/>
    </row>
    <row r="3210" spans="3:10" ht="15.6" x14ac:dyDescent="0.3">
      <c r="C3210" s="1"/>
      <c r="D3210" s="28" t="str">
        <f>H3210</f>
        <v>Standard Mail</v>
      </c>
      <c r="E3210" s="28" t="str">
        <f>H3227</f>
        <v>First-Class</v>
      </c>
      <c r="F3210" s="13" t="str">
        <f>+H3240</f>
        <v>Periodical</v>
      </c>
      <c r="H3210" s="22" t="s">
        <v>24</v>
      </c>
    </row>
    <row r="3211" spans="3:10" ht="15" x14ac:dyDescent="0.3">
      <c r="C3211" s="1"/>
      <c r="D3211" s="7" t="str">
        <f>+H3211</f>
        <v>Automation Flats</v>
      </c>
      <c r="E3211" s="7" t="str">
        <f>+H3228</f>
        <v>Automation Flat Trays on Pallets</v>
      </c>
      <c r="F3211" s="7" t="str">
        <f>+H3241</f>
        <v>Automation Letters</v>
      </c>
      <c r="H3211" s="22" t="s">
        <v>201</v>
      </c>
    </row>
    <row r="3212" spans="3:10" ht="15" x14ac:dyDescent="0.3">
      <c r="C3212" s="1"/>
      <c r="D3212" s="7" t="str">
        <f t="shared" ref="D3212:D3225" si="1282">+H3212</f>
        <v>Automation Letters</v>
      </c>
      <c r="E3212" s="7" t="str">
        <f t="shared" ref="E3212:E3222" si="1283">+H3229</f>
        <v>Automation Flats - Bundle Based Option</v>
      </c>
      <c r="F3212" s="7" t="str">
        <f t="shared" ref="F3212:F3223" si="1284">+H3242</f>
        <v>Barcoded Machinable Flats</v>
      </c>
      <c r="H3212" s="22" t="s">
        <v>145</v>
      </c>
    </row>
    <row r="3213" spans="3:10" ht="15" x14ac:dyDescent="0.3">
      <c r="C3213" s="1"/>
      <c r="D3213" s="7" t="str">
        <f t="shared" si="1282"/>
        <v>Co-Sacked Flats</v>
      </c>
      <c r="E3213" s="7" t="str">
        <f t="shared" si="1283"/>
        <v>Automation Flats - Tray Based Option</v>
      </c>
      <c r="F3213" s="7" t="str">
        <f t="shared" si="1284"/>
        <v>Carrier Route Flats</v>
      </c>
      <c r="H3213" s="22" t="s">
        <v>343</v>
      </c>
    </row>
    <row r="3214" spans="3:10" ht="15" x14ac:dyDescent="0.3">
      <c r="C3214" s="1"/>
      <c r="D3214" s="7" t="str">
        <f t="shared" si="1282"/>
        <v>ECR Flats</v>
      </c>
      <c r="E3214" s="7" t="str">
        <f t="shared" si="1283"/>
        <v>Automation Letters</v>
      </c>
      <c r="F3214" s="7" t="str">
        <f t="shared" si="1284"/>
        <v>Carrier Route Letters</v>
      </c>
      <c r="H3214" s="22" t="s">
        <v>202</v>
      </c>
    </row>
    <row r="3215" spans="3:10" ht="15" x14ac:dyDescent="0.3">
      <c r="C3215" s="1"/>
      <c r="D3215" s="7" t="str">
        <f t="shared" si="1282"/>
        <v>ECR Letters &lt;= 3.0 Ounces</v>
      </c>
      <c r="E3215" s="7" t="str">
        <f t="shared" si="1283"/>
        <v>Automation Letters - Trays on Pallets</v>
      </c>
      <c r="F3215" s="7" t="str">
        <f t="shared" si="1284"/>
        <v>Machinable Flat Bundles on Pallets</v>
      </c>
      <c r="H3215" s="22" t="s">
        <v>167</v>
      </c>
    </row>
    <row r="3216" spans="3:10" ht="15" x14ac:dyDescent="0.3">
      <c r="C3216" s="1"/>
      <c r="D3216" s="7" t="str">
        <f t="shared" si="1282"/>
        <v>ECR Letters &gt; 3.0 Ounces</v>
      </c>
      <c r="E3216" s="7" t="str">
        <f t="shared" si="1283"/>
        <v>Co-Trayed Flats</v>
      </c>
      <c r="F3216" s="7" t="str">
        <f t="shared" si="1284"/>
        <v>Machinable Flats Co-Sacked Preparation</v>
      </c>
      <c r="H3216" s="22" t="s">
        <v>168</v>
      </c>
    </row>
    <row r="3217" spans="3:12" ht="15" x14ac:dyDescent="0.3">
      <c r="C3217" s="1"/>
      <c r="D3217" s="7" t="str">
        <f t="shared" si="1282"/>
        <v>Flat Bundles on Pallets</v>
      </c>
      <c r="E3217" s="7" t="str">
        <f t="shared" si="1283"/>
        <v>Machinable Letter Trays on Pallets</v>
      </c>
      <c r="F3217" s="7" t="str">
        <f t="shared" si="1284"/>
        <v>Merged Bundles on Pallets</v>
      </c>
      <c r="H3217" s="22" t="s">
        <v>136</v>
      </c>
    </row>
    <row r="3218" spans="3:12" ht="15" x14ac:dyDescent="0.3">
      <c r="C3218" s="1"/>
      <c r="D3218" s="7" t="str">
        <f t="shared" si="1282"/>
        <v>✔Irregular Parcels</v>
      </c>
      <c r="E3218" s="7" t="str">
        <f t="shared" si="1283"/>
        <v>Machinable Letters</v>
      </c>
      <c r="F3218" s="7" t="str">
        <f t="shared" si="1284"/>
        <v>Merged Flats in Sacks</v>
      </c>
      <c r="H3218" s="22" t="s">
        <v>31</v>
      </c>
    </row>
    <row r="3219" spans="3:12" ht="15" x14ac:dyDescent="0.3">
      <c r="C3219" s="1"/>
      <c r="D3219" s="7" t="str">
        <f t="shared" si="1282"/>
        <v>Machinable Letters</v>
      </c>
      <c r="E3219" s="7" t="str">
        <f t="shared" si="1283"/>
        <v>Non-Automation Flat Trays on Pallets</v>
      </c>
      <c r="F3219" s="7" t="str">
        <f t="shared" si="1284"/>
        <v>Merged Pallets-5% Threshold</v>
      </c>
      <c r="H3219" s="22" t="s">
        <v>170</v>
      </c>
    </row>
    <row r="3220" spans="3:12" ht="15" x14ac:dyDescent="0.3">
      <c r="C3220" s="1"/>
      <c r="D3220" s="7" t="str">
        <f t="shared" si="1282"/>
        <v>✔Machinable Parcels</v>
      </c>
      <c r="E3220" s="7" t="str">
        <f t="shared" si="1283"/>
        <v>Non-Automation Flats</v>
      </c>
      <c r="F3220" s="7" t="str">
        <f t="shared" si="1284"/>
        <v>Merged Pallets-5% Threshold &amp; City State</v>
      </c>
      <c r="H3220" s="22" t="s">
        <v>33</v>
      </c>
    </row>
    <row r="3221" spans="3:12" ht="15" x14ac:dyDescent="0.3">
      <c r="C3221" s="1"/>
      <c r="D3221" s="7" t="str">
        <f t="shared" si="1282"/>
        <v>Merged Flat Bundles in Sacks</v>
      </c>
      <c r="E3221" s="7" t="str">
        <f t="shared" si="1283"/>
        <v>Non-Machinable Letter Trays on Pallets</v>
      </c>
      <c r="F3221" s="7" t="str">
        <f t="shared" si="1284"/>
        <v>Non-Automation Letters</v>
      </c>
      <c r="H3221" s="22" t="s">
        <v>172</v>
      </c>
    </row>
    <row r="3222" spans="3:12" ht="15" x14ac:dyDescent="0.3">
      <c r="C3222" s="1"/>
      <c r="D3222" s="7" t="str">
        <f t="shared" si="1282"/>
        <v>Merged Flat Bundles on Pallets</v>
      </c>
      <c r="E3222" s="7" t="str">
        <f t="shared" si="1283"/>
        <v>Nonmachinable Letters</v>
      </c>
      <c r="F3222" s="7" t="str">
        <f t="shared" si="1284"/>
        <v>Non-Barcoded Machinable Flats</v>
      </c>
      <c r="H3222" s="22" t="s">
        <v>137</v>
      </c>
    </row>
    <row r="3223" spans="3:12" ht="15" x14ac:dyDescent="0.3">
      <c r="C3223" s="1"/>
      <c r="D3223" s="7" t="str">
        <f t="shared" si="1282"/>
        <v>Merged Pallets-5% Threshold</v>
      </c>
      <c r="E3223" s="7"/>
      <c r="F3223" s="7" t="str">
        <f t="shared" si="1284"/>
        <v>Non-Machinable Flat Bundles on Pallets</v>
      </c>
      <c r="H3223" s="22" t="s">
        <v>138</v>
      </c>
    </row>
    <row r="3224" spans="3:12" ht="15" x14ac:dyDescent="0.3">
      <c r="C3224" s="1"/>
      <c r="D3224" s="7" t="str">
        <f t="shared" si="1282"/>
        <v>Merged Pallets-5% Threshold &amp; City State</v>
      </c>
      <c r="E3224" s="7"/>
      <c r="F3224" s="7"/>
      <c r="H3224" s="22" t="s">
        <v>139</v>
      </c>
    </row>
    <row r="3225" spans="3:12" ht="15" x14ac:dyDescent="0.3">
      <c r="C3225" s="1"/>
      <c r="D3225" s="7" t="str">
        <f t="shared" si="1282"/>
        <v>Non-Automation Flats</v>
      </c>
      <c r="E3225" s="7"/>
      <c r="F3225" s="7"/>
      <c r="H3225" s="22" t="s">
        <v>203</v>
      </c>
    </row>
    <row r="3226" spans="3:12" ht="15" x14ac:dyDescent="0.3">
      <c r="C3226" s="1"/>
      <c r="D3226" s="7" t="str">
        <f>+H3226</f>
        <v>Nonmachinable Letters</v>
      </c>
      <c r="E3226" s="29"/>
      <c r="F3226" s="7"/>
      <c r="H3226" s="22" t="s">
        <v>173</v>
      </c>
    </row>
    <row r="3227" spans="3:12" ht="16.8" x14ac:dyDescent="0.3">
      <c r="C3227" s="68" t="s">
        <v>40</v>
      </c>
      <c r="D3227" s="68"/>
      <c r="E3227" s="68"/>
      <c r="F3227" s="68"/>
      <c r="H3227" s="23" t="s">
        <v>41</v>
      </c>
    </row>
    <row r="3228" spans="3:12" ht="15.6" x14ac:dyDescent="0.3">
      <c r="C3228" s="1"/>
      <c r="D3228" s="28" t="s">
        <v>42</v>
      </c>
      <c r="E3228" s="30"/>
      <c r="F3228" s="7"/>
      <c r="H3228" s="22" t="s">
        <v>140</v>
      </c>
      <c r="I3228" s="22" t="s">
        <v>42</v>
      </c>
    </row>
    <row r="3229" spans="3:12" ht="15" x14ac:dyDescent="0.3">
      <c r="C3229" s="1"/>
      <c r="D3229" s="7" t="str">
        <f t="shared" ref="D3229:F3230" si="1285">I3229</f>
        <v>✔Additional User Documentation (Any)</v>
      </c>
      <c r="E3229" s="7" t="str">
        <f t="shared" si="1285"/>
        <v>✔Optional Endorsement Lines (OELs)</v>
      </c>
      <c r="F3229" s="7" t="str">
        <f t="shared" si="1285"/>
        <v>✔Job Setup/Parameter Report</v>
      </c>
      <c r="H3229" s="22" t="s">
        <v>204</v>
      </c>
      <c r="I3229" s="23" t="s">
        <v>45</v>
      </c>
      <c r="J3229" s="23" t="s">
        <v>47</v>
      </c>
      <c r="K3229" s="23" t="s">
        <v>48</v>
      </c>
      <c r="L3229" s="23" t="s">
        <v>49</v>
      </c>
    </row>
    <row r="3230" spans="3:12" ht="15" x14ac:dyDescent="0.3">
      <c r="C3230" s="1"/>
      <c r="D3230" s="7" t="str">
        <f t="shared" si="1285"/>
        <v>✔USPS Qualification Report</v>
      </c>
      <c r="E3230" s="7"/>
      <c r="F3230" s="7"/>
      <c r="H3230" s="22" t="s">
        <v>205</v>
      </c>
      <c r="I3230" s="22" t="str">
        <f>L3229</f>
        <v>✔USPS Qualification Report</v>
      </c>
      <c r="J3230" s="22">
        <f t="shared" ref="J3230:K3230" si="1286">M3229</f>
        <v>0</v>
      </c>
      <c r="K3230" s="22">
        <f t="shared" si="1286"/>
        <v>0</v>
      </c>
    </row>
    <row r="3231" spans="3:12" ht="15" x14ac:dyDescent="0.3">
      <c r="C3231" s="1"/>
      <c r="D3231" s="7"/>
      <c r="E3231" s="7"/>
      <c r="F3231" s="7"/>
      <c r="H3231" s="22" t="s">
        <v>145</v>
      </c>
      <c r="I3231" s="22">
        <f>O3229</f>
        <v>0</v>
      </c>
      <c r="J3231" s="22">
        <f t="shared" ref="J3231:K3231" si="1287">P3229</f>
        <v>0</v>
      </c>
      <c r="K3231" s="22">
        <f t="shared" si="1287"/>
        <v>0</v>
      </c>
    </row>
    <row r="3232" spans="3:12" ht="15" x14ac:dyDescent="0.3">
      <c r="C3232" s="1"/>
      <c r="D3232" s="7"/>
      <c r="E3232" s="7"/>
      <c r="F3232" s="7"/>
      <c r="H3232" s="22" t="s">
        <v>141</v>
      </c>
      <c r="I3232" s="22">
        <f>R3229</f>
        <v>0</v>
      </c>
      <c r="J3232" s="22">
        <f t="shared" ref="J3232:K3232" si="1288">S3229</f>
        <v>0</v>
      </c>
      <c r="K3232" s="22">
        <f t="shared" si="1288"/>
        <v>0</v>
      </c>
    </row>
    <row r="3233" spans="3:12" ht="14.4" x14ac:dyDescent="0.3">
      <c r="C3233" s="1"/>
      <c r="D3233" s="9"/>
      <c r="E3233" s="9"/>
      <c r="F3233" s="9"/>
      <c r="H3233" s="22" t="s">
        <v>345</v>
      </c>
    </row>
    <row r="3234" spans="3:12" ht="15.6" x14ac:dyDescent="0.3">
      <c r="C3234" s="1"/>
      <c r="D3234" s="13" t="s">
        <v>104</v>
      </c>
      <c r="E3234" s="7"/>
      <c r="F3234" s="7"/>
      <c r="H3234" s="22" t="s">
        <v>142</v>
      </c>
      <c r="I3234" s="22" t="s">
        <v>104</v>
      </c>
    </row>
    <row r="3235" spans="3:12" ht="15" x14ac:dyDescent="0.3">
      <c r="C3235" s="1"/>
      <c r="D3235" s="7" t="str">
        <f>I3235</f>
        <v>✔5-digit Scheme Bundles (L007)</v>
      </c>
      <c r="E3235" s="7" t="str">
        <f t="shared" ref="E3235" si="1289">J3235</f>
        <v>✔5-digit Scheme Sacks</v>
      </c>
      <c r="F3235" s="7"/>
      <c r="H3235" s="22" t="s">
        <v>170</v>
      </c>
      <c r="I3235" s="23" t="s">
        <v>107</v>
      </c>
      <c r="J3235" s="23" t="s">
        <v>109</v>
      </c>
      <c r="K3235" s="22"/>
    </row>
    <row r="3236" spans="3:12" ht="15" x14ac:dyDescent="0.3">
      <c r="C3236" s="1"/>
      <c r="D3236" s="7"/>
      <c r="E3236" s="7"/>
      <c r="F3236" s="7"/>
      <c r="H3236" s="22" t="s">
        <v>143</v>
      </c>
    </row>
    <row r="3237" spans="3:12" ht="15.6" x14ac:dyDescent="0.3">
      <c r="C3237" s="1"/>
      <c r="D3237" s="13" t="s">
        <v>119</v>
      </c>
      <c r="E3237" s="7"/>
      <c r="F3237" s="7"/>
      <c r="H3237" s="22" t="s">
        <v>203</v>
      </c>
      <c r="I3237" s="22" t="s">
        <v>119</v>
      </c>
    </row>
    <row r="3238" spans="3:12" ht="15" x14ac:dyDescent="0.3">
      <c r="C3238" s="1"/>
      <c r="D3238" s="7" t="str">
        <f>I3238</f>
        <v>✔PS Form 3600-FCM</v>
      </c>
      <c r="E3238" s="7" t="str">
        <f t="shared" ref="E3238:F3238" si="1290">J3238</f>
        <v>✔PS Form 3602-N</v>
      </c>
      <c r="F3238" s="7" t="str">
        <f t="shared" si="1290"/>
        <v>✔PS Form 3605-R</v>
      </c>
      <c r="H3238" s="22" t="s">
        <v>144</v>
      </c>
      <c r="I3238" s="23" t="s">
        <v>123</v>
      </c>
      <c r="J3238" s="23" t="s">
        <v>127</v>
      </c>
      <c r="K3238" s="23" t="s">
        <v>130</v>
      </c>
      <c r="L3238" s="23" t="s">
        <v>132</v>
      </c>
    </row>
    <row r="3239" spans="3:12" ht="15" x14ac:dyDescent="0.3">
      <c r="C3239" s="1"/>
      <c r="D3239" s="7" t="str">
        <f>I3239</f>
        <v>✔PS Form 3602-R</v>
      </c>
      <c r="E3239" s="7"/>
      <c r="F3239" s="7"/>
      <c r="H3239" s="22" t="s">
        <v>173</v>
      </c>
      <c r="I3239" s="22" t="str">
        <f>L3238</f>
        <v>✔PS Form 3602-R</v>
      </c>
      <c r="J3239" s="22">
        <f t="shared" ref="J3239:K3239" si="1291">M3238</f>
        <v>0</v>
      </c>
      <c r="K3239" s="22">
        <f t="shared" si="1291"/>
        <v>0</v>
      </c>
    </row>
    <row r="3240" spans="3:12" ht="15" x14ac:dyDescent="0.3">
      <c r="C3240" s="1"/>
      <c r="D3240" s="7"/>
      <c r="E3240" s="7"/>
      <c r="F3240" s="7"/>
      <c r="H3240" s="22" t="s">
        <v>76</v>
      </c>
      <c r="I3240" s="22">
        <f>O3238</f>
        <v>0</v>
      </c>
      <c r="J3240" s="22">
        <f t="shared" ref="J3240:K3240" si="1292">P3238</f>
        <v>0</v>
      </c>
      <c r="K3240" s="22">
        <f t="shared" si="1292"/>
        <v>0</v>
      </c>
    </row>
    <row r="3241" spans="3:12" ht="15.6" x14ac:dyDescent="0.3">
      <c r="C3241" s="1"/>
      <c r="D3241" s="13"/>
      <c r="E3241" s="7"/>
      <c r="F3241" s="7"/>
      <c r="H3241" s="22" t="s">
        <v>145</v>
      </c>
    </row>
    <row r="3242" spans="3:12" ht="15" x14ac:dyDescent="0.3">
      <c r="C3242" s="1"/>
      <c r="D3242" s="7"/>
      <c r="E3242" s="7"/>
      <c r="F3242" s="7"/>
      <c r="H3242" s="22" t="s">
        <v>146</v>
      </c>
    </row>
    <row r="3243" spans="3:12" ht="15" x14ac:dyDescent="0.3">
      <c r="C3243" s="1"/>
      <c r="D3243" s="7"/>
      <c r="E3243" s="7"/>
      <c r="F3243" s="7"/>
      <c r="H3243" s="22" t="s">
        <v>147</v>
      </c>
    </row>
    <row r="3244" spans="3:12" ht="15" x14ac:dyDescent="0.3">
      <c r="C3244" s="1"/>
      <c r="D3244" s="7"/>
      <c r="E3244" s="7"/>
      <c r="F3244" s="7"/>
      <c r="H3244" s="22" t="s">
        <v>148</v>
      </c>
    </row>
    <row r="3245" spans="3:12" ht="14.4" x14ac:dyDescent="0.3">
      <c r="C3245" s="32"/>
      <c r="D3245" s="32"/>
      <c r="E3245" s="32"/>
      <c r="F3245" s="32"/>
      <c r="H3245" s="22" t="s">
        <v>149</v>
      </c>
    </row>
    <row r="3246" spans="3:12" ht="15.6" x14ac:dyDescent="0.3">
      <c r="C3246" s="1"/>
      <c r="D3246" s="13" t="s">
        <v>111</v>
      </c>
      <c r="E3246" s="17" t="s">
        <v>133</v>
      </c>
      <c r="F3246" s="6" t="str">
        <f>H3257</f>
        <v>$101 - $500</v>
      </c>
      <c r="H3246" s="22" t="s">
        <v>346</v>
      </c>
    </row>
    <row r="3247" spans="3:12" ht="14.4" x14ac:dyDescent="0.3">
      <c r="C3247" s="1"/>
      <c r="D3247" s="71" t="str">
        <f>H3256</f>
        <v>PC: WINDOWS</v>
      </c>
      <c r="E3247" s="71"/>
      <c r="F3247" s="71"/>
      <c r="H3247" s="22" t="s">
        <v>150</v>
      </c>
    </row>
    <row r="3248" spans="3:12" ht="14.4" x14ac:dyDescent="0.3">
      <c r="C3248" s="1"/>
      <c r="D3248" s="71"/>
      <c r="E3248" s="71"/>
      <c r="F3248" s="71"/>
      <c r="H3248" s="22" t="s">
        <v>151</v>
      </c>
    </row>
    <row r="3249" spans="3:8" ht="15.6" x14ac:dyDescent="0.3">
      <c r="C3249" s="1"/>
      <c r="D3249" s="7" t="s">
        <v>120</v>
      </c>
      <c r="E3249" s="17" t="s">
        <v>134</v>
      </c>
      <c r="F3249" s="18">
        <f>$I$2</f>
        <v>45678</v>
      </c>
      <c r="H3249" s="22" t="s">
        <v>138</v>
      </c>
    </row>
    <row r="3250" spans="3:8" ht="15" x14ac:dyDescent="0.3">
      <c r="C3250" s="1"/>
      <c r="D3250" s="7"/>
      <c r="E3250" s="7"/>
      <c r="F3250" s="7"/>
      <c r="H3250" s="22" t="s">
        <v>139</v>
      </c>
    </row>
    <row r="3251" spans="3:8" ht="15" x14ac:dyDescent="0.3">
      <c r="C3251" s="1"/>
      <c r="D3251" s="7"/>
      <c r="E3251" s="7"/>
      <c r="F3251" s="7"/>
      <c r="H3251" s="22" t="s">
        <v>152</v>
      </c>
    </row>
    <row r="3252" spans="3:8" ht="14.4" x14ac:dyDescent="0.3">
      <c r="C3252" s="1"/>
      <c r="D3252" s="1"/>
      <c r="E3252" s="1"/>
      <c r="F3252" s="1"/>
      <c r="H3252" s="22" t="s">
        <v>153</v>
      </c>
    </row>
    <row r="3253" spans="3:8" ht="15.6" x14ac:dyDescent="0.3">
      <c r="C3253" s="1"/>
      <c r="D3253" s="13"/>
      <c r="E3253" s="17"/>
      <c r="F3253" s="6"/>
      <c r="H3253" s="22" t="s">
        <v>154</v>
      </c>
    </row>
    <row r="3254" spans="3:8" ht="14.4" x14ac:dyDescent="0.3">
      <c r="C3254" s="1"/>
      <c r="D3254" s="71"/>
      <c r="E3254" s="71"/>
      <c r="F3254" s="71"/>
      <c r="H3254" s="22" t="s">
        <v>40</v>
      </c>
    </row>
    <row r="3255" spans="3:8" ht="14.4" x14ac:dyDescent="0.3">
      <c r="C3255" s="1"/>
      <c r="D3255" s="71"/>
      <c r="E3255" s="71"/>
      <c r="F3255" s="71"/>
      <c r="H3255" s="22" t="s">
        <v>111</v>
      </c>
    </row>
    <row r="3256" spans="3:8" ht="15.6" x14ac:dyDescent="0.3">
      <c r="C3256" s="1"/>
      <c r="D3256" s="7"/>
      <c r="E3256" s="17"/>
      <c r="F3256" s="18"/>
      <c r="H3256" s="22" t="s">
        <v>156</v>
      </c>
    </row>
    <row r="3257" spans="3:8" ht="15" x14ac:dyDescent="0.3">
      <c r="C3257" s="1"/>
      <c r="D3257" s="7"/>
      <c r="E3257" s="7"/>
      <c r="F3257" s="7"/>
      <c r="H3257" s="22" t="s">
        <v>163</v>
      </c>
    </row>
    <row r="3258" spans="3:8" ht="15" x14ac:dyDescent="0.3">
      <c r="C3258" s="1"/>
      <c r="D3258" s="7"/>
      <c r="E3258" s="7"/>
      <c r="F3258" s="7"/>
      <c r="H3258" s="22" t="s">
        <v>120</v>
      </c>
    </row>
    <row r="3259" spans="3:8" ht="14.4" x14ac:dyDescent="0.3">
      <c r="C3259" s="1"/>
      <c r="D3259" s="1"/>
      <c r="E3259" s="1"/>
      <c r="F3259" s="1"/>
      <c r="H3259" s="36">
        <v>43585</v>
      </c>
    </row>
    <row r="3260" spans="3:8" ht="15.6" x14ac:dyDescent="0.3">
      <c r="C3260" s="1"/>
      <c r="D3260" s="13"/>
      <c r="E3260" s="17"/>
      <c r="F3260" s="6"/>
      <c r="H3260" s="22"/>
    </row>
    <row r="3261" spans="3:8" ht="14.4" x14ac:dyDescent="0.3">
      <c r="C3261" s="1"/>
      <c r="D3261" s="71"/>
      <c r="E3261" s="71"/>
      <c r="F3261" s="71"/>
      <c r="H3261" s="22"/>
    </row>
    <row r="3262" spans="3:8" ht="14.4" x14ac:dyDescent="0.3">
      <c r="C3262" s="1"/>
      <c r="D3262" s="71"/>
      <c r="E3262" s="71"/>
      <c r="F3262" s="71"/>
      <c r="H3262" s="22"/>
    </row>
    <row r="3263" spans="3:8" ht="15.6" x14ac:dyDescent="0.3">
      <c r="C3263" s="1"/>
      <c r="D3263" s="7"/>
      <c r="E3263" s="17"/>
      <c r="F3263" s="18"/>
      <c r="H3263" s="22"/>
    </row>
    <row r="3264" spans="3:8" ht="14.4" x14ac:dyDescent="0.3">
      <c r="C3264" s="1"/>
      <c r="D3264" s="1"/>
      <c r="E3264" s="1"/>
      <c r="F3264" s="1"/>
      <c r="H3264" s="22"/>
    </row>
    <row r="3265" spans="3:10" ht="14.4" x14ac:dyDescent="0.3">
      <c r="C3265" s="1"/>
      <c r="D3265" s="1"/>
      <c r="E3265" s="1"/>
      <c r="F3265" s="1"/>
      <c r="H3265" s="22"/>
    </row>
    <row r="3266" spans="3:10" ht="14.4" x14ac:dyDescent="0.3">
      <c r="C3266" s="1"/>
      <c r="D3266" s="1"/>
      <c r="E3266" s="1"/>
      <c r="F3266" s="1"/>
      <c r="H3266" s="22"/>
    </row>
    <row r="3267" spans="3:10" ht="14.4" x14ac:dyDescent="0.3">
      <c r="C3267" s="1"/>
      <c r="D3267" s="1"/>
      <c r="E3267" s="1"/>
      <c r="F3267" s="1"/>
      <c r="H3267" s="22"/>
    </row>
    <row r="3268" spans="3:10" x14ac:dyDescent="0.25">
      <c r="C3268" s="1"/>
      <c r="D3268" s="1"/>
      <c r="E3268" s="1"/>
      <c r="F3268" s="1"/>
    </row>
    <row r="3269" spans="3:10" x14ac:dyDescent="0.25">
      <c r="C3269" s="33"/>
      <c r="D3269" s="33"/>
      <c r="E3269" s="33"/>
      <c r="F3269" s="33"/>
      <c r="G3269">
        <f>2849-2774+1</f>
        <v>76</v>
      </c>
    </row>
    <row r="3270" spans="3:10" x14ac:dyDescent="0.25">
      <c r="C3270" s="1"/>
      <c r="D3270" s="1"/>
      <c r="E3270" s="1"/>
      <c r="F3270" s="1"/>
    </row>
    <row r="3271" spans="3:10" ht="16.8" x14ac:dyDescent="0.25">
      <c r="C3271" s="72" t="s">
        <v>3</v>
      </c>
      <c r="D3271" s="72"/>
      <c r="E3271" s="72"/>
      <c r="F3271" s="72"/>
    </row>
    <row r="3272" spans="3:10" ht="16.8" x14ac:dyDescent="0.25">
      <c r="C3272" s="73" t="s">
        <v>4</v>
      </c>
      <c r="D3272" s="73"/>
      <c r="E3272" s="73"/>
      <c r="F3272" s="73"/>
    </row>
    <row r="3273" spans="3:10" x14ac:dyDescent="0.25">
      <c r="C3273" s="1"/>
      <c r="D3273" s="9"/>
      <c r="E3273" s="9"/>
      <c r="F3273" s="9"/>
    </row>
    <row r="3274" spans="3:10" ht="15.6" x14ac:dyDescent="0.3">
      <c r="C3274" s="69" t="str">
        <f t="shared" ref="C3274:C3282" si="1293">+J3274</f>
        <v>Company Name:   POSTAGE SAVER SOFTWARE</v>
      </c>
      <c r="D3274" s="69"/>
      <c r="E3274" s="69"/>
      <c r="F3274" s="69"/>
      <c r="H3274" s="22" t="s">
        <v>5</v>
      </c>
      <c r="I3274" s="22" t="s">
        <v>292</v>
      </c>
      <c r="J3274" s="22" t="str">
        <f t="shared" ref="J3274:J3282" si="1294">CONCATENATE(H3274,I3274)</f>
        <v>Company Name:   POSTAGE SAVER SOFTWARE</v>
      </c>
    </row>
    <row r="3275" spans="3:10" ht="15.6" x14ac:dyDescent="0.3">
      <c r="C3275" s="69" t="str">
        <f t="shared" si="1293"/>
        <v>Product Name:   POSTAGE $AVER FOR WINDOWS</v>
      </c>
      <c r="D3275" s="69"/>
      <c r="E3275" s="69"/>
      <c r="F3275" s="69"/>
      <c r="H3275" s="22" t="s">
        <v>7</v>
      </c>
      <c r="I3275" s="22" t="s">
        <v>302</v>
      </c>
      <c r="J3275" s="22" t="str">
        <f t="shared" si="1294"/>
        <v>Product Name:   POSTAGE $AVER FOR WINDOWS</v>
      </c>
    </row>
    <row r="3276" spans="3:10" ht="15.6" x14ac:dyDescent="0.3">
      <c r="C3276" s="69" t="str">
        <f>+J3276</f>
        <v>Product Version:   11.3</v>
      </c>
      <c r="D3276" s="69"/>
      <c r="E3276" s="69"/>
      <c r="F3276" s="69"/>
      <c r="H3276" s="64" t="s">
        <v>9</v>
      </c>
      <c r="I3276" s="45">
        <v>11.3</v>
      </c>
      <c r="J3276" s="22" t="str">
        <f>CONCATENATE(H3276,I3276)</f>
        <v>Product Version:   11.3</v>
      </c>
    </row>
    <row r="3277" spans="3:10" ht="15" x14ac:dyDescent="0.3">
      <c r="C3277" s="70" t="str">
        <f t="shared" si="1293"/>
        <v>Sales Contact:   Scott Hochberg</v>
      </c>
      <c r="D3277" s="70"/>
      <c r="E3277" s="70"/>
      <c r="F3277" s="70"/>
      <c r="H3277" s="22" t="s">
        <v>10</v>
      </c>
      <c r="I3277" s="22" t="s">
        <v>294</v>
      </c>
      <c r="J3277" s="22" t="str">
        <f t="shared" si="1294"/>
        <v>Sales Contact:   Scott Hochberg</v>
      </c>
    </row>
    <row r="3278" spans="3:10" ht="15" x14ac:dyDescent="0.3">
      <c r="C3278" s="70" t="str">
        <f t="shared" si="1293"/>
        <v>Address:   1712 Morrow St</v>
      </c>
      <c r="D3278" s="70"/>
      <c r="E3278" s="70"/>
      <c r="F3278" s="70"/>
      <c r="H3278" s="22" t="s">
        <v>12</v>
      </c>
      <c r="I3278" s="34" t="s">
        <v>299</v>
      </c>
      <c r="J3278" s="22" t="str">
        <f t="shared" si="1294"/>
        <v>Address:   1712 Morrow St</v>
      </c>
    </row>
    <row r="3279" spans="3:10" ht="15" x14ac:dyDescent="0.3">
      <c r="C3279" s="70" t="str">
        <f t="shared" si="1293"/>
        <v>City State Zip:   Austin TX  78757-1807</v>
      </c>
      <c r="D3279" s="70"/>
      <c r="E3279" s="70"/>
      <c r="F3279" s="70"/>
      <c r="H3279" s="22" t="s">
        <v>14</v>
      </c>
      <c r="I3279" s="22" t="s">
        <v>363</v>
      </c>
      <c r="J3279" s="22" t="str">
        <f t="shared" si="1294"/>
        <v>City State Zip:   Austin TX  78757-1807</v>
      </c>
    </row>
    <row r="3280" spans="3:10" ht="15" x14ac:dyDescent="0.3">
      <c r="C3280" s="70" t="str">
        <f t="shared" si="1293"/>
        <v>Phone:   (512) 861-5463</v>
      </c>
      <c r="D3280" s="70"/>
      <c r="E3280" s="70"/>
      <c r="F3280" s="70"/>
      <c r="H3280" s="22" t="s">
        <v>15</v>
      </c>
      <c r="I3280" s="34" t="s">
        <v>347</v>
      </c>
      <c r="J3280" s="22" t="str">
        <f t="shared" si="1294"/>
        <v>Phone:   (512) 861-5463</v>
      </c>
    </row>
    <row r="3281" spans="3:10" ht="15" x14ac:dyDescent="0.3">
      <c r="C3281" s="70" t="str">
        <f t="shared" si="1293"/>
        <v>Email:   scott@savepostage.com</v>
      </c>
      <c r="D3281" s="70"/>
      <c r="E3281" s="70"/>
      <c r="F3281" s="70"/>
      <c r="H3281" s="22" t="s">
        <v>19</v>
      </c>
      <c r="I3281" s="22" t="s">
        <v>295</v>
      </c>
      <c r="J3281" s="22" t="str">
        <f t="shared" si="1294"/>
        <v>Email:   scott@savepostage.com</v>
      </c>
    </row>
    <row r="3282" spans="3:10" ht="15" x14ac:dyDescent="0.3">
      <c r="C3282" s="70" t="str">
        <f t="shared" si="1293"/>
        <v>Web:   savepostage.com</v>
      </c>
      <c r="D3282" s="70"/>
      <c r="E3282" s="70"/>
      <c r="F3282" s="70"/>
      <c r="H3282" s="22" t="s">
        <v>21</v>
      </c>
      <c r="I3282" s="22" t="s">
        <v>296</v>
      </c>
      <c r="J3282" s="22" t="str">
        <f t="shared" si="1294"/>
        <v>Web:   savepostage.com</v>
      </c>
    </row>
    <row r="3283" spans="3:10" x14ac:dyDescent="0.25">
      <c r="C3283" s="1"/>
      <c r="D3283" s="9"/>
      <c r="E3283" s="9"/>
      <c r="F3283" s="9"/>
    </row>
    <row r="3284" spans="3:10" ht="16.8" x14ac:dyDescent="0.25">
      <c r="C3284" s="68" t="s">
        <v>23</v>
      </c>
      <c r="D3284" s="68"/>
      <c r="E3284" s="68"/>
      <c r="F3284" s="68"/>
    </row>
    <row r="3285" spans="3:10" ht="15.6" x14ac:dyDescent="0.3">
      <c r="C3285" s="1"/>
      <c r="D3285" s="28" t="str">
        <f>H3285</f>
        <v>Standard Mail</v>
      </c>
      <c r="E3285" s="28" t="str">
        <f>H3302</f>
        <v>First-Class</v>
      </c>
      <c r="F3285" s="13" t="str">
        <f>+H3315</f>
        <v>Periodical</v>
      </c>
      <c r="H3285" s="22" t="s">
        <v>24</v>
      </c>
    </row>
    <row r="3286" spans="3:10" ht="15" x14ac:dyDescent="0.3">
      <c r="C3286" s="1"/>
      <c r="D3286" s="7" t="str">
        <f>+H3286</f>
        <v>✔Automation Flats</v>
      </c>
      <c r="E3286" s="7" t="str">
        <f>+H3303</f>
        <v>Automation Flat Trays on Pallets</v>
      </c>
      <c r="F3286" s="7" t="str">
        <f>+H3316</f>
        <v>✔Automation Letters</v>
      </c>
      <c r="H3286" s="22" t="s">
        <v>25</v>
      </c>
    </row>
    <row r="3287" spans="3:10" ht="15" x14ac:dyDescent="0.3">
      <c r="C3287" s="1"/>
      <c r="D3287" s="7" t="str">
        <f t="shared" ref="D3287:D3300" si="1295">+H3287</f>
        <v>✔Automation Letters</v>
      </c>
      <c r="E3287" s="7" t="str">
        <f t="shared" ref="E3287:E3297" si="1296">+H3304</f>
        <v>✔Automation Flats - Bundle Based Option</v>
      </c>
      <c r="F3287" s="7" t="str">
        <f t="shared" ref="F3287:F3298" si="1297">+H3317</f>
        <v>✔Barcoded Machinable Flats</v>
      </c>
      <c r="H3287" s="22" t="s">
        <v>26</v>
      </c>
    </row>
    <row r="3288" spans="3:10" ht="15" x14ac:dyDescent="0.3">
      <c r="C3288" s="1"/>
      <c r="D3288" s="7" t="str">
        <f t="shared" si="1295"/>
        <v>✔Co-Sacked Flats</v>
      </c>
      <c r="E3288" s="7" t="str">
        <f t="shared" si="1296"/>
        <v>Automation Flats - Tray Based Option</v>
      </c>
      <c r="F3288" s="7" t="str">
        <f t="shared" si="1297"/>
        <v>Carrier Route Flats</v>
      </c>
      <c r="H3288" s="22" t="s">
        <v>341</v>
      </c>
    </row>
    <row r="3289" spans="3:10" ht="15" x14ac:dyDescent="0.3">
      <c r="C3289" s="1"/>
      <c r="D3289" s="7" t="str">
        <f t="shared" si="1295"/>
        <v>ECR Flats</v>
      </c>
      <c r="E3289" s="7" t="str">
        <f t="shared" si="1296"/>
        <v>✔Automation Letters</v>
      </c>
      <c r="F3289" s="7" t="str">
        <f t="shared" si="1297"/>
        <v>Carrier Route Letters</v>
      </c>
      <c r="H3289" s="22" t="s">
        <v>202</v>
      </c>
    </row>
    <row r="3290" spans="3:10" ht="15" x14ac:dyDescent="0.3">
      <c r="C3290" s="1"/>
      <c r="D3290" s="7" t="str">
        <f t="shared" si="1295"/>
        <v>ECR Letters &lt;= 3.0 Ounces</v>
      </c>
      <c r="E3290" s="7" t="str">
        <f t="shared" si="1296"/>
        <v>Automation Letters - Trays on Pallets</v>
      </c>
      <c r="F3290" s="7" t="str">
        <f t="shared" si="1297"/>
        <v>Machinable Flat Bundles on Pallets</v>
      </c>
      <c r="H3290" s="22" t="s">
        <v>167</v>
      </c>
    </row>
    <row r="3291" spans="3:10" ht="15" x14ac:dyDescent="0.3">
      <c r="C3291" s="1"/>
      <c r="D3291" s="7" t="str">
        <f t="shared" si="1295"/>
        <v>ECR Letters &gt; 3.0 Ounces</v>
      </c>
      <c r="E3291" s="7" t="str">
        <f t="shared" si="1296"/>
        <v>Co-Trayed Flats</v>
      </c>
      <c r="F3291" s="7" t="str">
        <f t="shared" si="1297"/>
        <v>✔Machinable Flats Co-Sacked Preparation</v>
      </c>
      <c r="H3291" s="22" t="s">
        <v>168</v>
      </c>
    </row>
    <row r="3292" spans="3:10" ht="15" x14ac:dyDescent="0.3">
      <c r="C3292" s="1"/>
      <c r="D3292" s="7" t="str">
        <f t="shared" si="1295"/>
        <v>Flat Bundles on Pallets</v>
      </c>
      <c r="E3292" s="7" t="str">
        <f t="shared" si="1296"/>
        <v>Machinable Letter Trays on Pallets</v>
      </c>
      <c r="F3292" s="7" t="str">
        <f t="shared" si="1297"/>
        <v>Merged Bundles on Pallets</v>
      </c>
      <c r="H3292" s="22" t="s">
        <v>136</v>
      </c>
    </row>
    <row r="3293" spans="3:10" ht="15" x14ac:dyDescent="0.3">
      <c r="C3293" s="1"/>
      <c r="D3293" s="7" t="str">
        <f t="shared" si="1295"/>
        <v>Irregular Parcels</v>
      </c>
      <c r="E3293" s="7" t="str">
        <f t="shared" si="1296"/>
        <v>✔Machinable Letters</v>
      </c>
      <c r="F3293" s="7" t="str">
        <f t="shared" si="1297"/>
        <v>Merged Flats in Sacks</v>
      </c>
      <c r="H3293" s="22" t="s">
        <v>169</v>
      </c>
    </row>
    <row r="3294" spans="3:10" ht="15" x14ac:dyDescent="0.3">
      <c r="C3294" s="1"/>
      <c r="D3294" s="7" t="str">
        <f t="shared" si="1295"/>
        <v>✔Machinable Letters</v>
      </c>
      <c r="E3294" s="7" t="str">
        <f t="shared" si="1296"/>
        <v>Non-Automation Flat Trays on Pallets</v>
      </c>
      <c r="F3294" s="7" t="str">
        <f t="shared" si="1297"/>
        <v>Merged Pallets-5% Threshold</v>
      </c>
      <c r="H3294" s="22" t="s">
        <v>32</v>
      </c>
    </row>
    <row r="3295" spans="3:10" ht="15" x14ac:dyDescent="0.3">
      <c r="C3295" s="1"/>
      <c r="D3295" s="7" t="str">
        <f t="shared" si="1295"/>
        <v>Machinable Parcels</v>
      </c>
      <c r="E3295" s="7" t="str">
        <f t="shared" si="1296"/>
        <v>✔Non-Automation Flats</v>
      </c>
      <c r="F3295" s="7" t="str">
        <f t="shared" si="1297"/>
        <v>Merged Pallets-5% Threshold &amp; City State</v>
      </c>
      <c r="H3295" s="22" t="s">
        <v>171</v>
      </c>
    </row>
    <row r="3296" spans="3:10" ht="15" x14ac:dyDescent="0.3">
      <c r="C3296" s="1"/>
      <c r="D3296" s="7" t="str">
        <f t="shared" si="1295"/>
        <v>Merged Flat Bundles in Sacks</v>
      </c>
      <c r="E3296" s="7" t="str">
        <f t="shared" si="1296"/>
        <v>Non-Machinable Letter Trays on Pallets</v>
      </c>
      <c r="F3296" s="7" t="str">
        <f t="shared" si="1297"/>
        <v>✔Non-Automation Letters</v>
      </c>
      <c r="H3296" s="22" t="s">
        <v>172</v>
      </c>
    </row>
    <row r="3297" spans="3:18" ht="15" x14ac:dyDescent="0.3">
      <c r="C3297" s="1"/>
      <c r="D3297" s="7" t="str">
        <f t="shared" si="1295"/>
        <v>Merged Flat Bundles on Pallets</v>
      </c>
      <c r="E3297" s="7" t="str">
        <f t="shared" si="1296"/>
        <v>Nonmachinable Letters</v>
      </c>
      <c r="F3297" s="7" t="str">
        <f t="shared" si="1297"/>
        <v>✔Non-Barcoded Machinable Flats</v>
      </c>
      <c r="H3297" s="22" t="s">
        <v>137</v>
      </c>
    </row>
    <row r="3298" spans="3:18" ht="15" x14ac:dyDescent="0.3">
      <c r="C3298" s="1"/>
      <c r="D3298" s="7" t="str">
        <f t="shared" si="1295"/>
        <v>Merged Pallets-5% Threshold</v>
      </c>
      <c r="E3298" s="7"/>
      <c r="F3298" s="7" t="str">
        <f t="shared" si="1297"/>
        <v>Non-Machinable Flat Bundles on Pallets</v>
      </c>
      <c r="H3298" s="22" t="s">
        <v>138</v>
      </c>
    </row>
    <row r="3299" spans="3:18" ht="15" x14ac:dyDescent="0.3">
      <c r="C3299" s="1"/>
      <c r="D3299" s="7" t="str">
        <f t="shared" si="1295"/>
        <v>Merged Pallets-5% Threshold &amp; City State</v>
      </c>
      <c r="E3299" s="7"/>
      <c r="F3299" s="7"/>
      <c r="H3299" s="22" t="s">
        <v>139</v>
      </c>
    </row>
    <row r="3300" spans="3:18" ht="15" x14ac:dyDescent="0.3">
      <c r="C3300" s="1"/>
      <c r="D3300" s="7" t="str">
        <f t="shared" si="1295"/>
        <v>✔Non-Automation Flats</v>
      </c>
      <c r="E3300" s="7"/>
      <c r="F3300" s="7"/>
      <c r="H3300" s="22" t="s">
        <v>38</v>
      </c>
    </row>
    <row r="3301" spans="3:18" ht="15" x14ac:dyDescent="0.3">
      <c r="C3301" s="1"/>
      <c r="D3301" s="7" t="str">
        <f>+H3301</f>
        <v>✔Nonmachinable Letters</v>
      </c>
      <c r="E3301" s="29"/>
      <c r="F3301" s="7"/>
      <c r="H3301" s="22" t="s">
        <v>39</v>
      </c>
    </row>
    <row r="3302" spans="3:18" ht="16.8" x14ac:dyDescent="0.3">
      <c r="C3302" s="68" t="s">
        <v>40</v>
      </c>
      <c r="D3302" s="68"/>
      <c r="E3302" s="68"/>
      <c r="F3302" s="68"/>
      <c r="H3302" s="23" t="s">
        <v>41</v>
      </c>
    </row>
    <row r="3303" spans="3:18" ht="15.6" x14ac:dyDescent="0.3">
      <c r="C3303" s="1"/>
      <c r="D3303" s="28" t="s">
        <v>42</v>
      </c>
      <c r="E3303" s="30"/>
      <c r="F3303" s="7"/>
      <c r="H3303" s="22" t="s">
        <v>140</v>
      </c>
      <c r="I3303" s="22" t="s">
        <v>42</v>
      </c>
    </row>
    <row r="3304" spans="3:18" ht="15" x14ac:dyDescent="0.3">
      <c r="C3304" s="1"/>
      <c r="D3304" s="7" t="str">
        <f t="shared" ref="D3304:F3307" si="1298">I3304</f>
        <v>✔Additional User Documentation (Any)</v>
      </c>
      <c r="E3304" s="7" t="str">
        <f t="shared" si="1298"/>
        <v>✔Optional Endorsement Lines (OELs)</v>
      </c>
      <c r="F3304" s="7" t="str">
        <f t="shared" si="1298"/>
        <v>✔Job Setup/Parameter Report</v>
      </c>
      <c r="H3304" s="22" t="s">
        <v>44</v>
      </c>
      <c r="I3304" s="23" t="s">
        <v>45</v>
      </c>
      <c r="J3304" s="23" t="s">
        <v>47</v>
      </c>
      <c r="K3304" s="23" t="s">
        <v>48</v>
      </c>
      <c r="L3304" s="23" t="s">
        <v>49</v>
      </c>
      <c r="M3304" s="23" t="s">
        <v>50</v>
      </c>
      <c r="N3304" s="23" t="s">
        <v>51</v>
      </c>
      <c r="O3304" s="23" t="s">
        <v>52</v>
      </c>
      <c r="P3304" s="23" t="s">
        <v>53</v>
      </c>
      <c r="Q3304" s="23" t="s">
        <v>54</v>
      </c>
      <c r="R3304" s="23" t="s">
        <v>55</v>
      </c>
    </row>
    <row r="3305" spans="3:18" ht="15" x14ac:dyDescent="0.3">
      <c r="C3305" s="1"/>
      <c r="D3305" s="7" t="str">
        <f t="shared" si="1298"/>
        <v>✔USPS Qualification Report</v>
      </c>
      <c r="E3305" s="7" t="str">
        <f t="shared" si="1298"/>
        <v>✔ZAP Approval</v>
      </c>
      <c r="F3305" s="7" t="str">
        <f t="shared" si="1298"/>
        <v>✔Origin 3-digit Trays/Sacks</v>
      </c>
      <c r="H3305" s="22" t="s">
        <v>205</v>
      </c>
      <c r="I3305" s="22" t="str">
        <f>L3304</f>
        <v>✔USPS Qualification Report</v>
      </c>
      <c r="J3305" s="22" t="str">
        <f t="shared" ref="J3305:K3305" si="1299">M3304</f>
        <v>✔ZAP Approval</v>
      </c>
      <c r="K3305" s="22" t="str">
        <f t="shared" si="1299"/>
        <v>✔Origin 3-digit Trays/Sacks</v>
      </c>
    </row>
    <row r="3306" spans="3:18" ht="15" x14ac:dyDescent="0.3">
      <c r="C3306" s="1"/>
      <c r="D3306" s="7" t="str">
        <f t="shared" si="1298"/>
        <v>✔Origin SCF Sacks</v>
      </c>
      <c r="E3306" s="7" t="str">
        <f t="shared" si="1298"/>
        <v>✔IM Barcoded Tray Labels</v>
      </c>
      <c r="F3306" s="7" t="str">
        <f t="shared" si="1298"/>
        <v>✔Origin AADC Trays</v>
      </c>
      <c r="H3306" s="22" t="s">
        <v>26</v>
      </c>
      <c r="I3306" s="22" t="str">
        <f>O3304</f>
        <v>✔Origin SCF Sacks</v>
      </c>
      <c r="J3306" s="22" t="str">
        <f t="shared" ref="J3306:K3306" si="1300">P3304</f>
        <v>✔IM Barcoded Tray Labels</v>
      </c>
      <c r="K3306" s="22" t="str">
        <f t="shared" si="1300"/>
        <v>✔Origin AADC Trays</v>
      </c>
    </row>
    <row r="3307" spans="3:18" ht="15" x14ac:dyDescent="0.3">
      <c r="C3307" s="1"/>
      <c r="D3307" s="7" t="str">
        <f t="shared" si="1298"/>
        <v>✔FSS Preparation</v>
      </c>
      <c r="E3307" s="7"/>
      <c r="F3307" s="7"/>
      <c r="H3307" s="22" t="s">
        <v>141</v>
      </c>
      <c r="I3307" s="22" t="str">
        <f>R3304</f>
        <v>✔FSS Preparation</v>
      </c>
      <c r="J3307" s="22">
        <f t="shared" ref="J3307:K3307" si="1301">S3304</f>
        <v>0</v>
      </c>
      <c r="K3307" s="22">
        <f t="shared" si="1301"/>
        <v>0</v>
      </c>
    </row>
    <row r="3308" spans="3:18" ht="14.4" x14ac:dyDescent="0.3">
      <c r="C3308" s="1"/>
      <c r="D3308" s="9"/>
      <c r="E3308" s="9"/>
      <c r="F3308" s="9"/>
      <c r="H3308" s="22" t="s">
        <v>345</v>
      </c>
    </row>
    <row r="3309" spans="3:18" ht="15.6" x14ac:dyDescent="0.3">
      <c r="C3309" s="1"/>
      <c r="D3309" s="13" t="s">
        <v>90</v>
      </c>
      <c r="E3309" s="7"/>
      <c r="F3309" s="7"/>
      <c r="H3309" s="22" t="s">
        <v>142</v>
      </c>
      <c r="I3309" s="22" t="s">
        <v>90</v>
      </c>
    </row>
    <row r="3310" spans="3:18" ht="15" x14ac:dyDescent="0.3">
      <c r="C3310" s="1"/>
      <c r="D3310" s="7" t="str">
        <f>I3310</f>
        <v>✔Outside County Container Report</v>
      </c>
      <c r="E3310" s="7" t="str">
        <f t="shared" ref="E3310:F3311" si="1302">J3310</f>
        <v>✔PER - In County Prices</v>
      </c>
      <c r="F3310" s="7" t="str">
        <f t="shared" si="1302"/>
        <v>✔PER - Zone Summary Report</v>
      </c>
      <c r="H3310" s="22" t="s">
        <v>32</v>
      </c>
      <c r="I3310" s="23" t="s">
        <v>93</v>
      </c>
      <c r="J3310" s="23" t="s">
        <v>96</v>
      </c>
      <c r="K3310" s="23" t="s">
        <v>97</v>
      </c>
      <c r="L3310" s="23" t="s">
        <v>99</v>
      </c>
      <c r="M3310" s="23" t="s">
        <v>100</v>
      </c>
      <c r="N3310" s="23" t="s">
        <v>101</v>
      </c>
    </row>
    <row r="3311" spans="3:18" ht="15" x14ac:dyDescent="0.3">
      <c r="C3311" s="1"/>
      <c r="D3311" s="7" t="str">
        <f t="shared" ref="D3311" si="1303">I3311</f>
        <v>✔Outside County Bundle Report</v>
      </c>
      <c r="E3311" s="7" t="str">
        <f t="shared" si="1302"/>
        <v>✔Limited Circulation Discount</v>
      </c>
      <c r="F3311" s="7" t="str">
        <f t="shared" si="1302"/>
        <v>✔24-pc Trays/Sacks</v>
      </c>
      <c r="H3311" s="22" t="s">
        <v>143</v>
      </c>
      <c r="I3311" s="22" t="str">
        <f>L3310</f>
        <v>✔Outside County Bundle Report</v>
      </c>
      <c r="J3311" s="22" t="str">
        <f t="shared" ref="J3311:K3311" si="1304">M3310</f>
        <v>✔Limited Circulation Discount</v>
      </c>
      <c r="K3311" s="22" t="str">
        <f t="shared" si="1304"/>
        <v>✔24-pc Trays/Sacks</v>
      </c>
    </row>
    <row r="3312" spans="3:18" ht="15" x14ac:dyDescent="0.3">
      <c r="C3312" s="1"/>
      <c r="D3312" s="7"/>
      <c r="E3312" s="7"/>
      <c r="F3312" s="7"/>
      <c r="H3312" s="22" t="s">
        <v>38</v>
      </c>
      <c r="I3312" s="22">
        <f>O3310</f>
        <v>0</v>
      </c>
      <c r="J3312" s="22">
        <f t="shared" ref="J3312:K3312" si="1305">P3310</f>
        <v>0</v>
      </c>
      <c r="K3312" s="22">
        <f t="shared" si="1305"/>
        <v>0</v>
      </c>
    </row>
    <row r="3313" spans="3:13" ht="15" x14ac:dyDescent="0.3">
      <c r="C3313" s="1"/>
      <c r="D3313" s="7"/>
      <c r="E3313" s="7"/>
      <c r="F3313" s="7"/>
      <c r="H3313" s="22" t="s">
        <v>144</v>
      </c>
      <c r="I3313" s="22">
        <f>R3310</f>
        <v>0</v>
      </c>
      <c r="J3313" s="22">
        <f>S3310</f>
        <v>0</v>
      </c>
      <c r="K3313" s="22">
        <f>T3310</f>
        <v>0</v>
      </c>
    </row>
    <row r="3314" spans="3:13" ht="15" x14ac:dyDescent="0.3">
      <c r="C3314" s="1"/>
      <c r="D3314" s="7"/>
      <c r="E3314" s="7"/>
      <c r="F3314" s="7"/>
      <c r="H3314" s="22" t="s">
        <v>173</v>
      </c>
    </row>
    <row r="3315" spans="3:13" ht="15.6" x14ac:dyDescent="0.3">
      <c r="C3315" s="1"/>
      <c r="D3315" s="13" t="s">
        <v>104</v>
      </c>
      <c r="E3315" s="7"/>
      <c r="F3315" s="7"/>
      <c r="H3315" s="22" t="s">
        <v>76</v>
      </c>
      <c r="I3315" s="22" t="s">
        <v>104</v>
      </c>
    </row>
    <row r="3316" spans="3:13" ht="15" x14ac:dyDescent="0.3">
      <c r="C3316" s="1"/>
      <c r="D3316" s="7" t="str">
        <f>I3316</f>
        <v>✔5-digit Scheme Bundles (L007)</v>
      </c>
      <c r="E3316" s="7" t="str">
        <f t="shared" ref="E3316:F3316" si="1306">J3316</f>
        <v>✔3-digit Scheme Bundles (L008)</v>
      </c>
      <c r="F3316" s="7" t="str">
        <f t="shared" si="1306"/>
        <v>✔5-digit Scheme Sacks</v>
      </c>
      <c r="H3316" s="22" t="s">
        <v>26</v>
      </c>
      <c r="I3316" s="23" t="s">
        <v>107</v>
      </c>
      <c r="J3316" s="23" t="s">
        <v>108</v>
      </c>
      <c r="K3316" s="23" t="s">
        <v>109</v>
      </c>
    </row>
    <row r="3317" spans="3:13" ht="15" x14ac:dyDescent="0.3">
      <c r="C3317" s="1"/>
      <c r="D3317" s="7"/>
      <c r="E3317" s="7"/>
      <c r="F3317" s="7"/>
      <c r="H3317" s="22" t="s">
        <v>78</v>
      </c>
    </row>
    <row r="3318" spans="3:13" ht="15.6" x14ac:dyDescent="0.3">
      <c r="C3318" s="1"/>
      <c r="D3318" s="13" t="s">
        <v>110</v>
      </c>
      <c r="E3318" s="7"/>
      <c r="F3318" s="7"/>
      <c r="H3318" s="22" t="s">
        <v>147</v>
      </c>
      <c r="I3318" s="22" t="s">
        <v>110</v>
      </c>
    </row>
    <row r="3319" spans="3:13" ht="15" x14ac:dyDescent="0.3">
      <c r="C3319" s="1"/>
      <c r="D3319" s="7" t="str">
        <f>I3319</f>
        <v>✔5-digit\Scheme Trays</v>
      </c>
      <c r="E3319" s="7" t="str">
        <f t="shared" ref="E3319:F3319" si="1307">J3319</f>
        <v>✔3-digit\Scheme Trays</v>
      </c>
      <c r="F3319" s="7" t="str">
        <f t="shared" si="1307"/>
        <v>✔AADC Trays</v>
      </c>
      <c r="H3319" s="22" t="s">
        <v>148</v>
      </c>
      <c r="I3319" s="23" t="s">
        <v>114</v>
      </c>
      <c r="J3319" s="23" t="s">
        <v>115</v>
      </c>
      <c r="K3319" s="23" t="s">
        <v>116</v>
      </c>
    </row>
    <row r="3320" spans="3:13" ht="15" x14ac:dyDescent="0.3">
      <c r="C3320" s="1"/>
      <c r="D3320" s="7"/>
      <c r="E3320" s="7"/>
      <c r="F3320" s="7"/>
      <c r="H3320" s="22" t="s">
        <v>149</v>
      </c>
      <c r="I3320" s="22">
        <f>L3319</f>
        <v>0</v>
      </c>
      <c r="J3320" s="22">
        <f t="shared" ref="J3320:K3320" si="1308">M3319</f>
        <v>0</v>
      </c>
      <c r="K3320" s="22">
        <f t="shared" si="1308"/>
        <v>0</v>
      </c>
    </row>
    <row r="3321" spans="3:13" ht="15" x14ac:dyDescent="0.3">
      <c r="C3321" s="1"/>
      <c r="D3321" s="7"/>
      <c r="E3321" s="7"/>
      <c r="F3321" s="7"/>
      <c r="H3321" s="22" t="s">
        <v>342</v>
      </c>
    </row>
    <row r="3322" spans="3:13" ht="15.6" x14ac:dyDescent="0.3">
      <c r="C3322" s="1"/>
      <c r="D3322" s="13" t="s">
        <v>119</v>
      </c>
      <c r="E3322" s="7"/>
      <c r="F3322" s="7"/>
      <c r="H3322" s="22" t="s">
        <v>150</v>
      </c>
      <c r="I3322" s="22" t="s">
        <v>119</v>
      </c>
    </row>
    <row r="3323" spans="3:13" ht="15" x14ac:dyDescent="0.3">
      <c r="C3323" s="1"/>
      <c r="D3323" s="7" t="str">
        <f>I3323</f>
        <v>✔PS Form 3541</v>
      </c>
      <c r="E3323" s="7" t="str">
        <f t="shared" ref="E3323:F3324" si="1309">J3323</f>
        <v>✔PS Form 3600-FCM</v>
      </c>
      <c r="F3323" s="7" t="str">
        <f t="shared" si="1309"/>
        <v>✔PS Form 3602-N</v>
      </c>
      <c r="H3323" s="22" t="s">
        <v>151</v>
      </c>
      <c r="I3323" s="23" t="s">
        <v>121</v>
      </c>
      <c r="J3323" s="23" t="s">
        <v>123</v>
      </c>
      <c r="K3323" s="23" t="s">
        <v>127</v>
      </c>
      <c r="L3323" s="23" t="s">
        <v>130</v>
      </c>
      <c r="M3323" s="23" t="s">
        <v>132</v>
      </c>
    </row>
    <row r="3324" spans="3:13" ht="15" x14ac:dyDescent="0.3">
      <c r="C3324" s="1"/>
      <c r="D3324" s="7" t="str">
        <f t="shared" ref="D3324" si="1310">I3324</f>
        <v>✔PS Form 3605-R</v>
      </c>
      <c r="E3324" s="7" t="str">
        <f t="shared" si="1309"/>
        <v>✔PS Form 3602-R</v>
      </c>
      <c r="F3324" s="7"/>
      <c r="H3324" s="22" t="s">
        <v>138</v>
      </c>
      <c r="I3324" s="22" t="str">
        <f>L3323</f>
        <v>✔PS Form 3605-R</v>
      </c>
      <c r="J3324" s="22" t="str">
        <f t="shared" ref="J3324:K3324" si="1311">M3323</f>
        <v>✔PS Form 3602-R</v>
      </c>
      <c r="K3324" s="22">
        <f t="shared" si="1311"/>
        <v>0</v>
      </c>
    </row>
    <row r="3325" spans="3:13" ht="15" x14ac:dyDescent="0.3">
      <c r="C3325" s="1"/>
      <c r="D3325" s="7"/>
      <c r="E3325" s="7"/>
      <c r="F3325" s="7"/>
      <c r="H3325" s="22" t="s">
        <v>139</v>
      </c>
      <c r="I3325" s="22">
        <f>O3323</f>
        <v>0</v>
      </c>
      <c r="J3325" s="22">
        <f t="shared" ref="J3325:K3325" si="1312">P3323</f>
        <v>0</v>
      </c>
      <c r="K3325" s="22">
        <f t="shared" si="1312"/>
        <v>0</v>
      </c>
    </row>
    <row r="3326" spans="3:13" ht="15" x14ac:dyDescent="0.3">
      <c r="C3326" s="1"/>
      <c r="D3326" s="7"/>
      <c r="E3326" s="7"/>
      <c r="F3326" s="7"/>
      <c r="H3326" s="22" t="s">
        <v>103</v>
      </c>
      <c r="I3326" s="22">
        <f>R3323</f>
        <v>0</v>
      </c>
      <c r="J3326" s="22">
        <f>S3323</f>
        <v>0</v>
      </c>
      <c r="K3326" s="22">
        <f>T3323</f>
        <v>0</v>
      </c>
    </row>
    <row r="3327" spans="3:13" ht="14.4" x14ac:dyDescent="0.3">
      <c r="C3327" s="32"/>
      <c r="D3327" s="32"/>
      <c r="E3327" s="32"/>
      <c r="F3327" s="32"/>
      <c r="H3327" s="22" t="s">
        <v>105</v>
      </c>
    </row>
    <row r="3328" spans="3:13" ht="15.6" x14ac:dyDescent="0.3">
      <c r="C3328" s="1"/>
      <c r="D3328" s="13" t="s">
        <v>111</v>
      </c>
      <c r="E3328" s="17" t="s">
        <v>133</v>
      </c>
      <c r="F3328" s="6" t="str">
        <f>H3333</f>
        <v>Under $100</v>
      </c>
      <c r="H3328" s="22" t="s">
        <v>154</v>
      </c>
    </row>
    <row r="3329" spans="3:8" ht="14.4" x14ac:dyDescent="0.3">
      <c r="C3329" s="1"/>
      <c r="D3329" s="71" t="str">
        <f>H3332</f>
        <v>PC: ** WINDOWS</v>
      </c>
      <c r="E3329" s="71"/>
      <c r="F3329" s="71"/>
      <c r="H3329" s="22" t="s">
        <v>40</v>
      </c>
    </row>
    <row r="3330" spans="3:8" ht="14.4" x14ac:dyDescent="0.3">
      <c r="C3330" s="1"/>
      <c r="D3330" s="71"/>
      <c r="E3330" s="71"/>
      <c r="F3330" s="71"/>
      <c r="H3330" s="22"/>
    </row>
    <row r="3331" spans="3:8" ht="15.6" x14ac:dyDescent="0.3">
      <c r="C3331" s="1"/>
      <c r="D3331" s="7" t="s">
        <v>120</v>
      </c>
      <c r="E3331" s="17" t="s">
        <v>134</v>
      </c>
      <c r="F3331" s="18">
        <f>$I$2</f>
        <v>45678</v>
      </c>
      <c r="H3331" s="22" t="s">
        <v>111</v>
      </c>
    </row>
    <row r="3332" spans="3:8" ht="15" x14ac:dyDescent="0.3">
      <c r="C3332" s="1"/>
      <c r="D3332" s="7"/>
      <c r="E3332" s="7"/>
      <c r="F3332" s="7"/>
      <c r="H3332" s="22" t="s">
        <v>117</v>
      </c>
    </row>
    <row r="3333" spans="3:8" ht="15" x14ac:dyDescent="0.3">
      <c r="C3333" s="1"/>
      <c r="D3333" s="7"/>
      <c r="E3333" s="7"/>
      <c r="F3333" s="7"/>
      <c r="H3333" s="22" t="s">
        <v>118</v>
      </c>
    </row>
    <row r="3334" spans="3:8" ht="14.4" x14ac:dyDescent="0.3">
      <c r="C3334" s="1"/>
      <c r="D3334" s="1"/>
      <c r="E3334" s="1"/>
      <c r="F3334" s="1"/>
      <c r="H3334" s="22" t="s">
        <v>120</v>
      </c>
    </row>
    <row r="3335" spans="3:8" ht="15.6" x14ac:dyDescent="0.3">
      <c r="C3335" s="1"/>
      <c r="D3335" s="13"/>
      <c r="E3335" s="17"/>
      <c r="F3335" s="6"/>
      <c r="H3335" s="36">
        <v>43585</v>
      </c>
    </row>
    <row r="3336" spans="3:8" ht="14.4" x14ac:dyDescent="0.3">
      <c r="C3336" s="1"/>
      <c r="D3336" s="71"/>
      <c r="E3336" s="71"/>
      <c r="F3336" s="71"/>
      <c r="H3336" s="22"/>
    </row>
    <row r="3337" spans="3:8" ht="14.4" x14ac:dyDescent="0.3">
      <c r="C3337" s="1"/>
      <c r="D3337" s="71"/>
      <c r="E3337" s="71"/>
      <c r="F3337" s="71"/>
      <c r="H3337" s="22"/>
    </row>
    <row r="3338" spans="3:8" ht="15.6" x14ac:dyDescent="0.3">
      <c r="C3338" s="1"/>
      <c r="D3338" s="7"/>
      <c r="E3338" s="17"/>
      <c r="F3338" s="18"/>
      <c r="H3338" s="22"/>
    </row>
    <row r="3339" spans="3:8" ht="14.4" x14ac:dyDescent="0.3">
      <c r="C3339" s="1"/>
      <c r="D3339" s="1"/>
      <c r="E3339" s="1"/>
      <c r="F3339" s="1"/>
      <c r="H3339" s="22"/>
    </row>
    <row r="3340" spans="3:8" ht="14.4" x14ac:dyDescent="0.3">
      <c r="C3340" s="1"/>
      <c r="D3340" s="1"/>
      <c r="E3340" s="1"/>
      <c r="F3340" s="1"/>
      <c r="H3340" s="22"/>
    </row>
    <row r="3341" spans="3:8" ht="14.4" x14ac:dyDescent="0.3">
      <c r="C3341" s="1"/>
      <c r="D3341" s="1"/>
      <c r="E3341" s="1"/>
      <c r="F3341" s="1"/>
      <c r="H3341" s="22"/>
    </row>
    <row r="3342" spans="3:8" ht="14.4" x14ac:dyDescent="0.3">
      <c r="C3342" s="1"/>
      <c r="D3342" s="1"/>
      <c r="E3342" s="1"/>
      <c r="F3342" s="1"/>
      <c r="H3342" s="22"/>
    </row>
    <row r="3343" spans="3:8" ht="14.4" x14ac:dyDescent="0.3">
      <c r="C3343" s="1"/>
      <c r="D3343" s="1"/>
      <c r="E3343" s="1"/>
      <c r="F3343" s="1"/>
      <c r="H3343" s="22"/>
    </row>
    <row r="3344" spans="3:8" ht="14.4" x14ac:dyDescent="0.3">
      <c r="C3344" s="33"/>
      <c r="D3344" s="33"/>
      <c r="E3344" s="33"/>
      <c r="F3344" s="33"/>
      <c r="G3344">
        <f>2926-2851+1</f>
        <v>76</v>
      </c>
      <c r="H3344" s="22"/>
    </row>
    <row r="3345" spans="3:10" ht="14.4" x14ac:dyDescent="0.3">
      <c r="C3345" s="1"/>
      <c r="D3345" s="1"/>
      <c r="E3345" s="1"/>
      <c r="F3345" s="1"/>
      <c r="H3345" s="22"/>
    </row>
    <row r="3346" spans="3:10" ht="16.8" x14ac:dyDescent="0.3">
      <c r="C3346" s="72" t="s">
        <v>3</v>
      </c>
      <c r="D3346" s="72"/>
      <c r="E3346" s="72"/>
      <c r="F3346" s="72"/>
      <c r="H3346" s="22"/>
    </row>
    <row r="3347" spans="3:10" ht="16.8" x14ac:dyDescent="0.3">
      <c r="C3347" s="73" t="s">
        <v>4</v>
      </c>
      <c r="D3347" s="73"/>
      <c r="E3347" s="73"/>
      <c r="F3347" s="73"/>
      <c r="H3347" s="22"/>
    </row>
    <row r="3348" spans="3:10" ht="14.4" x14ac:dyDescent="0.3">
      <c r="C3348" s="1"/>
      <c r="D3348" s="9"/>
      <c r="E3348" s="9"/>
      <c r="F3348" s="9"/>
      <c r="H3348" s="22"/>
    </row>
    <row r="3349" spans="3:10" ht="15.6" x14ac:dyDescent="0.3">
      <c r="C3349" s="69" t="str">
        <f t="shared" ref="C3349:C3350" si="1313">+J3349</f>
        <v>Company Name:   PRECISELY</v>
      </c>
      <c r="D3349" s="69"/>
      <c r="E3349" s="69"/>
      <c r="F3349" s="69"/>
      <c r="H3349" s="22" t="s">
        <v>5</v>
      </c>
      <c r="I3349" s="50" t="s">
        <v>379</v>
      </c>
      <c r="J3349" s="22" t="str">
        <f t="shared" ref="J3349:J3357" si="1314">CONCATENATE(H3349,I3349)</f>
        <v>Company Name:   PRECISELY</v>
      </c>
    </row>
    <row r="3350" spans="3:10" ht="15.6" x14ac:dyDescent="0.3">
      <c r="C3350" s="69" t="str">
        <f t="shared" si="1313"/>
        <v>Product Name:   MAILSTREAM PLUS</v>
      </c>
      <c r="D3350" s="69"/>
      <c r="E3350" s="69"/>
      <c r="F3350" s="69"/>
      <c r="H3350" s="22" t="s">
        <v>7</v>
      </c>
      <c r="I3350" s="22" t="s">
        <v>280</v>
      </c>
      <c r="J3350" s="22" t="str">
        <f t="shared" si="1314"/>
        <v>Product Name:   MAILSTREAM PLUS</v>
      </c>
    </row>
    <row r="3351" spans="3:10" ht="15.6" x14ac:dyDescent="0.3">
      <c r="C3351" s="69" t="str">
        <f>+J3351</f>
        <v>Product Version:   8.4.2</v>
      </c>
      <c r="D3351" s="69"/>
      <c r="E3351" s="69"/>
      <c r="F3351" s="69"/>
      <c r="H3351" s="22" t="s">
        <v>9</v>
      </c>
      <c r="I3351" s="54" t="s">
        <v>385</v>
      </c>
      <c r="J3351" s="22" t="str">
        <f t="shared" si="1314"/>
        <v>Product Version:   8.4.2</v>
      </c>
    </row>
    <row r="3352" spans="3:10" ht="15" x14ac:dyDescent="0.3">
      <c r="C3352" s="70" t="str">
        <f>J3352</f>
        <v>Sales Contact:   Kevin Ricks</v>
      </c>
      <c r="D3352" s="70"/>
      <c r="E3352" s="70"/>
      <c r="F3352" s="70"/>
      <c r="H3352" s="22" t="s">
        <v>10</v>
      </c>
      <c r="I3352" s="22" t="s">
        <v>337</v>
      </c>
      <c r="J3352" s="22" t="str">
        <f t="shared" si="1314"/>
        <v>Sales Contact:   Kevin Ricks</v>
      </c>
    </row>
    <row r="3353" spans="3:10" ht="15" x14ac:dyDescent="0.3">
      <c r="C3353" s="70" t="str">
        <f t="shared" ref="C3353:C3355" si="1315">+J3353</f>
        <v>Address:   4200 Parliament Pl Ste 500</v>
      </c>
      <c r="D3353" s="70"/>
      <c r="E3353" s="70"/>
      <c r="F3353" s="70"/>
      <c r="H3353" s="22" t="s">
        <v>12</v>
      </c>
      <c r="I3353" s="22" t="s">
        <v>281</v>
      </c>
      <c r="J3353" s="22" t="str">
        <f t="shared" si="1314"/>
        <v>Address:   4200 Parliament Pl Ste 500</v>
      </c>
    </row>
    <row r="3354" spans="3:10" ht="15" x14ac:dyDescent="0.3">
      <c r="C3354" s="70" t="str">
        <f t="shared" si="1315"/>
        <v>City State Zip:   Lanham MD  20706-1844</v>
      </c>
      <c r="D3354" s="70"/>
      <c r="E3354" s="70"/>
      <c r="F3354" s="70"/>
      <c r="H3354" s="22" t="s">
        <v>14</v>
      </c>
      <c r="I3354" s="22" t="s">
        <v>361</v>
      </c>
      <c r="J3354" s="22" t="str">
        <f t="shared" si="1314"/>
        <v>City State Zip:   Lanham MD  20706-1844</v>
      </c>
    </row>
    <row r="3355" spans="3:10" ht="15" x14ac:dyDescent="0.3">
      <c r="C3355" s="70" t="str">
        <f t="shared" si="1315"/>
        <v>Phone:   (301) 213-1487</v>
      </c>
      <c r="D3355" s="70"/>
      <c r="E3355" s="70"/>
      <c r="F3355" s="70"/>
      <c r="H3355" s="22" t="s">
        <v>15</v>
      </c>
      <c r="I3355" s="50" t="s">
        <v>380</v>
      </c>
      <c r="J3355" s="22" t="str">
        <f t="shared" si="1314"/>
        <v>Phone:   (301) 213-1487</v>
      </c>
    </row>
    <row r="3356" spans="3:10" ht="15" x14ac:dyDescent="0.3">
      <c r="C3356" s="70" t="str">
        <f>J3356</f>
        <v>Email:   kevin.ricks@precisely.com</v>
      </c>
      <c r="D3356" s="70"/>
      <c r="E3356" s="70"/>
      <c r="F3356" s="70"/>
      <c r="H3356" s="22" t="s">
        <v>19</v>
      </c>
      <c r="I3356" s="22" t="s">
        <v>381</v>
      </c>
      <c r="J3356" s="22" t="str">
        <f t="shared" si="1314"/>
        <v>Email:   kevin.ricks@precisely.com</v>
      </c>
    </row>
    <row r="3357" spans="3:10" ht="15" x14ac:dyDescent="0.3">
      <c r="C3357" s="70" t="str">
        <f t="shared" ref="C3357" si="1316">+J3357</f>
        <v>Web:   www.precisely.com</v>
      </c>
      <c r="D3357" s="70"/>
      <c r="E3357" s="70"/>
      <c r="F3357" s="70"/>
      <c r="H3357" s="22" t="s">
        <v>21</v>
      </c>
      <c r="I3357" s="22" t="s">
        <v>382</v>
      </c>
      <c r="J3357" s="22" t="str">
        <f t="shared" si="1314"/>
        <v>Web:   www.precisely.com</v>
      </c>
    </row>
    <row r="3358" spans="3:10" ht="14.4" x14ac:dyDescent="0.3">
      <c r="C3358" s="1"/>
      <c r="D3358" s="9"/>
      <c r="E3358" s="9"/>
      <c r="F3358" s="9"/>
      <c r="H3358" s="22"/>
    </row>
    <row r="3359" spans="3:10" ht="16.8" x14ac:dyDescent="0.3">
      <c r="C3359" s="68" t="s">
        <v>23</v>
      </c>
      <c r="D3359" s="68"/>
      <c r="E3359" s="68"/>
      <c r="F3359" s="68"/>
      <c r="H3359" s="22"/>
    </row>
    <row r="3360" spans="3:10" ht="15.6" x14ac:dyDescent="0.3">
      <c r="C3360" s="1"/>
      <c r="D3360" s="28" t="str">
        <f>H3360</f>
        <v>Standard Mail</v>
      </c>
      <c r="E3360" s="28" t="str">
        <f>H3377</f>
        <v>First-Class</v>
      </c>
      <c r="F3360" s="13" t="str">
        <f>H3390</f>
        <v>Periodical</v>
      </c>
      <c r="H3360" s="22" t="s">
        <v>24</v>
      </c>
    </row>
    <row r="3361" spans="3:8" ht="15" x14ac:dyDescent="0.3">
      <c r="C3361" s="1"/>
      <c r="D3361" s="7" t="str">
        <f>H3361</f>
        <v>✔Automation Flats</v>
      </c>
      <c r="E3361" s="7" t="str">
        <f>+H3378</f>
        <v>✔Automation Flat Trays on Pallets</v>
      </c>
      <c r="F3361" s="7" t="str">
        <f>H3391</f>
        <v>✔Automation Letters</v>
      </c>
      <c r="H3361" s="22" t="s">
        <v>25</v>
      </c>
    </row>
    <row r="3362" spans="3:8" ht="15" x14ac:dyDescent="0.3">
      <c r="C3362" s="1"/>
      <c r="D3362" s="7" t="str">
        <f t="shared" ref="D3362:D3376" si="1317">H3362</f>
        <v>✔Automation Letters</v>
      </c>
      <c r="E3362" s="7" t="str">
        <f t="shared" ref="E3362:E3372" si="1318">+H3379</f>
        <v>✔Automation Flats - Bundle Based Option</v>
      </c>
      <c r="F3362" s="7" t="str">
        <f t="shared" ref="F3362:F3373" si="1319">H3392</f>
        <v>✔Barcoded Machinable Flats</v>
      </c>
      <c r="H3362" s="22" t="s">
        <v>26</v>
      </c>
    </row>
    <row r="3363" spans="3:8" ht="15" x14ac:dyDescent="0.3">
      <c r="C3363" s="1"/>
      <c r="D3363" s="7" t="str">
        <f t="shared" si="1317"/>
        <v>✔Co-Sacked Flats</v>
      </c>
      <c r="E3363" s="7" t="str">
        <f t="shared" si="1318"/>
        <v>✔Automation Flats - Tray Based Option</v>
      </c>
      <c r="F3363" s="7" t="str">
        <f t="shared" si="1319"/>
        <v>✔Carrier Route Flats</v>
      </c>
      <c r="H3363" s="22" t="s">
        <v>341</v>
      </c>
    </row>
    <row r="3364" spans="3:8" ht="15" x14ac:dyDescent="0.3">
      <c r="C3364" s="1"/>
      <c r="D3364" s="7" t="str">
        <f t="shared" si="1317"/>
        <v>✔ECR Flats</v>
      </c>
      <c r="E3364" s="7" t="str">
        <f t="shared" si="1318"/>
        <v>✔Automation Letters</v>
      </c>
      <c r="F3364" s="7" t="str">
        <f t="shared" si="1319"/>
        <v>✔Carrier Route Letters</v>
      </c>
      <c r="H3364" s="22" t="s">
        <v>27</v>
      </c>
    </row>
    <row r="3365" spans="3:8" ht="15" x14ac:dyDescent="0.3">
      <c r="C3365" s="1"/>
      <c r="D3365" s="7" t="str">
        <f t="shared" si="1317"/>
        <v>✔ECR Letters &lt;= 3.0 Ounces</v>
      </c>
      <c r="E3365" s="7" t="str">
        <f t="shared" si="1318"/>
        <v>✔Automation Letters - Trays on Pallets</v>
      </c>
      <c r="F3365" s="7" t="str">
        <f t="shared" si="1319"/>
        <v>✔Machinable Flat Bundles on Pallets</v>
      </c>
      <c r="H3365" s="22" t="s">
        <v>28</v>
      </c>
    </row>
    <row r="3366" spans="3:8" ht="15" x14ac:dyDescent="0.3">
      <c r="C3366" s="1"/>
      <c r="D3366" s="7" t="str">
        <f t="shared" si="1317"/>
        <v>✔ECR Letters &gt; 3.0 Ounces</v>
      </c>
      <c r="E3366" s="7" t="str">
        <f t="shared" si="1318"/>
        <v>✔Co-Trayed Flats</v>
      </c>
      <c r="F3366" s="7" t="str">
        <f t="shared" si="1319"/>
        <v>✔Machinable Flats Co-Sacked Preparation</v>
      </c>
      <c r="H3366" s="22" t="s">
        <v>29</v>
      </c>
    </row>
    <row r="3367" spans="3:8" ht="15" x14ac:dyDescent="0.3">
      <c r="C3367" s="1"/>
      <c r="D3367" s="7" t="str">
        <f t="shared" si="1317"/>
        <v>✔Flat Bundles on Pallets</v>
      </c>
      <c r="E3367" s="7" t="str">
        <f t="shared" si="1318"/>
        <v>✔Machinable Letter Trays on Pallets</v>
      </c>
      <c r="F3367" s="7" t="str">
        <f t="shared" si="1319"/>
        <v>✔Merged Bundles on Pallets</v>
      </c>
      <c r="H3367" s="22" t="s">
        <v>30</v>
      </c>
    </row>
    <row r="3368" spans="3:8" ht="15" x14ac:dyDescent="0.3">
      <c r="C3368" s="1"/>
      <c r="D3368" s="7" t="str">
        <f t="shared" si="1317"/>
        <v>✔Irregular Parcels</v>
      </c>
      <c r="E3368" s="7" t="str">
        <f t="shared" si="1318"/>
        <v>✔Machinable Letters</v>
      </c>
      <c r="F3368" s="7" t="str">
        <f t="shared" si="1319"/>
        <v>✔Merged Flats in Sacks</v>
      </c>
      <c r="H3368" s="22" t="s">
        <v>31</v>
      </c>
    </row>
    <row r="3369" spans="3:8" ht="15" x14ac:dyDescent="0.3">
      <c r="C3369" s="1"/>
      <c r="D3369" s="7" t="str">
        <f t="shared" si="1317"/>
        <v>✔Machinable Letters</v>
      </c>
      <c r="E3369" s="7" t="str">
        <f t="shared" si="1318"/>
        <v>✔Non-Automation Flat Trays on Pallets</v>
      </c>
      <c r="F3369" s="7" t="str">
        <f t="shared" si="1319"/>
        <v>✔Merged Pallets-5% Threshold</v>
      </c>
      <c r="H3369" s="22" t="s">
        <v>32</v>
      </c>
    </row>
    <row r="3370" spans="3:8" ht="15" x14ac:dyDescent="0.3">
      <c r="C3370" s="1"/>
      <c r="D3370" s="7" t="str">
        <f t="shared" si="1317"/>
        <v>✔Machinable Parcels</v>
      </c>
      <c r="E3370" s="7" t="str">
        <f t="shared" si="1318"/>
        <v>✔Non-Automation Flats</v>
      </c>
      <c r="F3370" s="7" t="str">
        <f t="shared" si="1319"/>
        <v>✔Merged Pallets-5% Threshold &amp; City State</v>
      </c>
      <c r="H3370" s="22" t="s">
        <v>33</v>
      </c>
    </row>
    <row r="3371" spans="3:8" ht="15" x14ac:dyDescent="0.3">
      <c r="C3371" s="1"/>
      <c r="D3371" s="7" t="str">
        <f t="shared" si="1317"/>
        <v>✔Merged Flat Bundles in Sacks</v>
      </c>
      <c r="E3371" s="7" t="str">
        <f t="shared" si="1318"/>
        <v>✔Non-Machinable Letter Trays on Pallets</v>
      </c>
      <c r="F3371" s="7" t="str">
        <f t="shared" si="1319"/>
        <v>✔Non-Automation Letters</v>
      </c>
      <c r="H3371" s="22" t="s">
        <v>34</v>
      </c>
    </row>
    <row r="3372" spans="3:8" ht="15" x14ac:dyDescent="0.3">
      <c r="C3372" s="1"/>
      <c r="D3372" s="7" t="str">
        <f t="shared" si="1317"/>
        <v>✔Merged Flat Bundles on Pallets</v>
      </c>
      <c r="E3372" s="7" t="str">
        <f t="shared" si="1318"/>
        <v>✔Nonmachinable Letters</v>
      </c>
      <c r="F3372" s="7" t="str">
        <f t="shared" si="1319"/>
        <v>✔Non-Barcoded Machinable Flats</v>
      </c>
      <c r="H3372" s="22" t="s">
        <v>35</v>
      </c>
    </row>
    <row r="3373" spans="3:8" ht="15" x14ac:dyDescent="0.3">
      <c r="C3373" s="1"/>
      <c r="D3373" s="7" t="str">
        <f t="shared" si="1317"/>
        <v>✔Merged Pallets-5% Threshold</v>
      </c>
      <c r="E3373" s="7"/>
      <c r="F3373" s="7" t="str">
        <f t="shared" si="1319"/>
        <v>✔Non-Machinable Flat Bundles on Pallets</v>
      </c>
      <c r="H3373" s="22" t="s">
        <v>36</v>
      </c>
    </row>
    <row r="3374" spans="3:8" ht="15" x14ac:dyDescent="0.3">
      <c r="C3374" s="1"/>
      <c r="D3374" s="7" t="str">
        <f t="shared" si="1317"/>
        <v>✔Merged Pallets-5% Threshold &amp; City State</v>
      </c>
      <c r="E3374" s="7"/>
      <c r="F3374" s="7"/>
      <c r="H3374" s="22" t="s">
        <v>37</v>
      </c>
    </row>
    <row r="3375" spans="3:8" ht="15" x14ac:dyDescent="0.3">
      <c r="C3375" s="1"/>
      <c r="D3375" s="7" t="str">
        <f t="shared" si="1317"/>
        <v>✔Non-Automation Flats</v>
      </c>
      <c r="E3375" s="7"/>
      <c r="F3375" s="7"/>
      <c r="H3375" s="22" t="s">
        <v>38</v>
      </c>
    </row>
    <row r="3376" spans="3:8" ht="15" x14ac:dyDescent="0.3">
      <c r="C3376" s="1"/>
      <c r="D3376" s="7" t="str">
        <f t="shared" si="1317"/>
        <v>✔Nonmachinable Letters</v>
      </c>
      <c r="E3376" s="29"/>
      <c r="F3376" s="7"/>
      <c r="H3376" s="22" t="s">
        <v>39</v>
      </c>
    </row>
    <row r="3377" spans="3:21" ht="16.8" x14ac:dyDescent="0.3">
      <c r="C3377" s="68" t="s">
        <v>40</v>
      </c>
      <c r="D3377" s="68"/>
      <c r="E3377" s="68"/>
      <c r="F3377" s="68"/>
      <c r="H3377" s="23" t="s">
        <v>41</v>
      </c>
    </row>
    <row r="3378" spans="3:21" ht="15.6" x14ac:dyDescent="0.3">
      <c r="C3378" s="1"/>
      <c r="D3378" s="28" t="s">
        <v>42</v>
      </c>
      <c r="E3378" s="30"/>
      <c r="F3378" s="7"/>
      <c r="H3378" s="22" t="s">
        <v>43</v>
      </c>
      <c r="I3378" s="22" t="s">
        <v>42</v>
      </c>
    </row>
    <row r="3379" spans="3:21" ht="15" x14ac:dyDescent="0.3">
      <c r="C3379" s="1"/>
      <c r="D3379" s="7" t="str">
        <f>I3379</f>
        <v>✔Additional User Documentation (Any)</v>
      </c>
      <c r="E3379" s="7" t="str">
        <f t="shared" ref="E3379:E3382" si="1320">J3379</f>
        <v>✔Co-Bundling</v>
      </c>
      <c r="F3379" s="7" t="str">
        <f t="shared" ref="F3379:F3381" si="1321">K3379</f>
        <v>✔Optional Endorsement Lines (OELs)</v>
      </c>
      <c r="H3379" s="22" t="s">
        <v>44</v>
      </c>
      <c r="I3379" s="23" t="s">
        <v>45</v>
      </c>
      <c r="J3379" s="23" t="s">
        <v>46</v>
      </c>
      <c r="K3379" s="23" t="s">
        <v>47</v>
      </c>
      <c r="L3379" s="23" t="s">
        <v>48</v>
      </c>
      <c r="M3379" s="23" t="s">
        <v>49</v>
      </c>
      <c r="N3379" s="23" t="s">
        <v>50</v>
      </c>
      <c r="O3379" s="23" t="s">
        <v>51</v>
      </c>
      <c r="P3379" s="23" t="s">
        <v>52</v>
      </c>
      <c r="Q3379" s="23" t="s">
        <v>53</v>
      </c>
      <c r="R3379" s="23" t="s">
        <v>54</v>
      </c>
      <c r="S3379" s="23" t="s">
        <v>55</v>
      </c>
    </row>
    <row r="3380" spans="3:21" ht="15" x14ac:dyDescent="0.3">
      <c r="C3380" s="1"/>
      <c r="D3380" s="7" t="str">
        <f t="shared" ref="D3380:D3382" si="1322">I3380</f>
        <v>✔Job Setup/Parameter Report</v>
      </c>
      <c r="E3380" s="7" t="str">
        <f t="shared" si="1320"/>
        <v>✔USPS Qualification Report</v>
      </c>
      <c r="F3380" s="7" t="str">
        <f t="shared" si="1321"/>
        <v>✔ZAP Approval</v>
      </c>
      <c r="H3380" s="22" t="s">
        <v>56</v>
      </c>
      <c r="I3380" s="22" t="str">
        <f>L3379</f>
        <v>✔Job Setup/Parameter Report</v>
      </c>
      <c r="J3380" s="22" t="str">
        <f t="shared" ref="J3380" si="1323">M3379</f>
        <v>✔USPS Qualification Report</v>
      </c>
      <c r="K3380" s="22" t="str">
        <f t="shared" ref="K3380" si="1324">N3379</f>
        <v>✔ZAP Approval</v>
      </c>
    </row>
    <row r="3381" spans="3:21" ht="15" x14ac:dyDescent="0.3">
      <c r="C3381" s="1"/>
      <c r="D3381" s="7" t="str">
        <f t="shared" si="1322"/>
        <v>✔Origin 3-digit Trays/Sacks</v>
      </c>
      <c r="E3381" s="7" t="str">
        <f t="shared" si="1320"/>
        <v>✔Origin SCF Sacks</v>
      </c>
      <c r="F3381" s="7" t="str">
        <f t="shared" si="1321"/>
        <v>✔IM Barcoded Tray Labels</v>
      </c>
      <c r="H3381" s="22" t="s">
        <v>26</v>
      </c>
      <c r="I3381" s="22" t="str">
        <f>O3379</f>
        <v>✔Origin 3-digit Trays/Sacks</v>
      </c>
      <c r="J3381" s="22" t="str">
        <f t="shared" ref="J3381" si="1325">P3379</f>
        <v>✔Origin SCF Sacks</v>
      </c>
      <c r="K3381" s="22" t="str">
        <f t="shared" ref="K3381" si="1326">Q3379</f>
        <v>✔IM Barcoded Tray Labels</v>
      </c>
    </row>
    <row r="3382" spans="3:21" ht="15" x14ac:dyDescent="0.3">
      <c r="C3382" s="1"/>
      <c r="D3382" s="7" t="str">
        <f t="shared" si="1322"/>
        <v>✔Origin AADC Trays</v>
      </c>
      <c r="E3382" s="7" t="str">
        <f t="shared" si="1320"/>
        <v>✔FSS Preparation</v>
      </c>
      <c r="F3382" s="7"/>
      <c r="H3382" s="22" t="s">
        <v>57</v>
      </c>
      <c r="I3382" s="22" t="str">
        <f>R3379</f>
        <v>✔Origin AADC Trays</v>
      </c>
      <c r="J3382" s="22" t="str">
        <f t="shared" ref="J3382" si="1327">S3379</f>
        <v>✔FSS Preparation</v>
      </c>
      <c r="K3382" s="22">
        <f t="shared" ref="K3382" si="1328">T3379</f>
        <v>0</v>
      </c>
    </row>
    <row r="3383" spans="3:21" ht="14.4" x14ac:dyDescent="0.3">
      <c r="C3383" s="1"/>
      <c r="D3383" s="9"/>
      <c r="E3383" s="9"/>
      <c r="F3383" s="9"/>
      <c r="H3383" s="22" t="s">
        <v>344</v>
      </c>
    </row>
    <row r="3384" spans="3:21" ht="15.6" x14ac:dyDescent="0.3">
      <c r="C3384" s="1"/>
      <c r="D3384" s="13" t="s">
        <v>58</v>
      </c>
      <c r="E3384" s="7"/>
      <c r="F3384" s="7"/>
      <c r="H3384" s="22" t="s">
        <v>59</v>
      </c>
      <c r="I3384" s="22" t="s">
        <v>58</v>
      </c>
    </row>
    <row r="3385" spans="3:21" ht="15" x14ac:dyDescent="0.3">
      <c r="C3385" s="1"/>
      <c r="D3385" s="7" t="str">
        <f>+I3385</f>
        <v>✔CRD Trays</v>
      </c>
      <c r="E3385" s="7" t="str">
        <f t="shared" ref="E3385:E3388" si="1329">+J3385</f>
        <v>✔CR5 Trays</v>
      </c>
      <c r="F3385" s="7" t="str">
        <f t="shared" ref="F3385:F3388" si="1330">+K3385</f>
        <v>✔CR3 Trays</v>
      </c>
      <c r="H3385" s="22" t="s">
        <v>32</v>
      </c>
      <c r="I3385" s="23" t="s">
        <v>60</v>
      </c>
      <c r="J3385" s="23" t="s">
        <v>61</v>
      </c>
      <c r="K3385" s="23" t="s">
        <v>62</v>
      </c>
      <c r="L3385" s="23" t="s">
        <v>63</v>
      </c>
      <c r="M3385" s="23" t="s">
        <v>64</v>
      </c>
      <c r="N3385" s="23" t="s">
        <v>65</v>
      </c>
      <c r="O3385" s="23" t="s">
        <v>66</v>
      </c>
      <c r="P3385" s="23" t="s">
        <v>67</v>
      </c>
      <c r="Q3385" s="23" t="s">
        <v>68</v>
      </c>
      <c r="R3385" s="23" t="s">
        <v>69</v>
      </c>
      <c r="S3385" s="23" t="s">
        <v>70</v>
      </c>
      <c r="T3385" s="23" t="s">
        <v>71</v>
      </c>
      <c r="U3385" s="23" t="s">
        <v>73</v>
      </c>
    </row>
    <row r="3386" spans="3:21" ht="15" x14ac:dyDescent="0.3">
      <c r="C3386" s="1"/>
      <c r="D3386" s="7" t="str">
        <f t="shared" ref="D3386:D3389" si="1331">+I3386</f>
        <v>✔CRD Sacks</v>
      </c>
      <c r="E3386" s="7" t="str">
        <f t="shared" si="1329"/>
        <v>✔CR5S Sacks</v>
      </c>
      <c r="F3386" s="7" t="str">
        <f t="shared" si="1330"/>
        <v>✔CR5 Sacks</v>
      </c>
      <c r="H3386" s="22" t="s">
        <v>74</v>
      </c>
      <c r="I3386" s="22" t="str">
        <f>L3385</f>
        <v>✔CRD Sacks</v>
      </c>
      <c r="J3386" s="22" t="str">
        <f t="shared" ref="J3386" si="1332">M3385</f>
        <v>✔CR5S Sacks</v>
      </c>
      <c r="K3386" s="22" t="str">
        <f t="shared" ref="K3386" si="1333">N3385</f>
        <v>✔CR5 Sacks</v>
      </c>
    </row>
    <row r="3387" spans="3:21" ht="15" x14ac:dyDescent="0.3">
      <c r="C3387" s="1"/>
      <c r="D3387" s="7" t="str">
        <f t="shared" si="1331"/>
        <v>✔CR3 Sacks</v>
      </c>
      <c r="E3387" s="7" t="str">
        <f t="shared" si="1329"/>
        <v>✔High Density (HD) Price</v>
      </c>
      <c r="F3387" s="7" t="str">
        <f t="shared" si="1330"/>
        <v>✔Saturation Price (75%Total)</v>
      </c>
      <c r="H3387" s="22" t="s">
        <v>38</v>
      </c>
      <c r="I3387" s="22" t="str">
        <f>O3385</f>
        <v>✔CR3 Sacks</v>
      </c>
      <c r="J3387" s="22" t="str">
        <f t="shared" ref="J3387" si="1334">P3385</f>
        <v>✔High Density (HD) Price</v>
      </c>
      <c r="K3387" s="22" t="str">
        <f t="shared" ref="K3387" si="1335">Q3385</f>
        <v>✔Saturation Price (75%Total)</v>
      </c>
    </row>
    <row r="3388" spans="3:21" ht="15" x14ac:dyDescent="0.3">
      <c r="C3388" s="1"/>
      <c r="D3388" s="7" t="str">
        <f t="shared" si="1331"/>
        <v>✔Saturation Price (90%Res)</v>
      </c>
      <c r="E3388" s="7" t="str">
        <f t="shared" si="1329"/>
        <v>✔eLOT Sequencing</v>
      </c>
      <c r="F3388" s="7" t="str">
        <f t="shared" si="1330"/>
        <v>✔Walk Sequencing</v>
      </c>
      <c r="H3388" s="22" t="s">
        <v>75</v>
      </c>
      <c r="I3388" s="22" t="str">
        <f>R3385</f>
        <v>✔Saturation Price (90%Res)</v>
      </c>
      <c r="J3388" s="22" t="str">
        <f t="shared" ref="J3388" si="1336">S3385</f>
        <v>✔eLOT Sequencing</v>
      </c>
      <c r="K3388" s="22" t="str">
        <f t="shared" ref="K3388" si="1337">T3385</f>
        <v>✔Walk Sequencing</v>
      </c>
    </row>
    <row r="3389" spans="3:21" ht="15" x14ac:dyDescent="0.3">
      <c r="C3389" s="1"/>
      <c r="D3389" s="7" t="str">
        <f t="shared" si="1331"/>
        <v>✔High Density Plus (HDP) Price</v>
      </c>
      <c r="E3389" s="7"/>
      <c r="F3389" s="7"/>
      <c r="H3389" s="22" t="s">
        <v>39</v>
      </c>
      <c r="I3389" s="22" t="str">
        <f>U3385</f>
        <v>✔High Density Plus (HDP) Price</v>
      </c>
      <c r="J3389" s="22">
        <f t="shared" ref="J3389" si="1338">V3385</f>
        <v>0</v>
      </c>
      <c r="K3389" s="22">
        <f t="shared" ref="K3389" si="1339">W3385</f>
        <v>0</v>
      </c>
    </row>
    <row r="3390" spans="3:21" ht="15" x14ac:dyDescent="0.3">
      <c r="C3390" s="1"/>
      <c r="D3390" s="7"/>
      <c r="E3390" s="7"/>
      <c r="F3390" s="7"/>
      <c r="H3390" s="22" t="s">
        <v>76</v>
      </c>
    </row>
    <row r="3391" spans="3:21" ht="15.6" x14ac:dyDescent="0.3">
      <c r="C3391" s="1"/>
      <c r="D3391" s="13" t="s">
        <v>77</v>
      </c>
      <c r="E3391" s="7"/>
      <c r="F3391" s="7"/>
      <c r="H3391" s="22" t="s">
        <v>26</v>
      </c>
      <c r="I3391" s="22" t="s">
        <v>77</v>
      </c>
    </row>
    <row r="3392" spans="3:21" ht="15" x14ac:dyDescent="0.3">
      <c r="C3392" s="1"/>
      <c r="D3392" s="7" t="str">
        <f>I3392</f>
        <v>✔Optional 5-Digit Pallets</v>
      </c>
      <c r="E3392" s="7" t="str">
        <f t="shared" ref="E3392" si="1340">J3392</f>
        <v>✔Optional 3-digit Pallets</v>
      </c>
      <c r="F3392" s="7" t="str">
        <f t="shared" ref="F3392:F3393" si="1341">K3392</f>
        <v>✔SCF Bundle Reallocation</v>
      </c>
      <c r="H3392" s="22" t="s">
        <v>78</v>
      </c>
      <c r="I3392" s="23" t="s">
        <v>79</v>
      </c>
      <c r="J3392" s="23" t="s">
        <v>80</v>
      </c>
      <c r="K3392" s="23" t="s">
        <v>82</v>
      </c>
      <c r="L3392" s="23" t="s">
        <v>83</v>
      </c>
      <c r="M3392" s="23" t="s">
        <v>85</v>
      </c>
      <c r="N3392" s="23" t="s">
        <v>86</v>
      </c>
    </row>
    <row r="3393" spans="3:16" ht="15" x14ac:dyDescent="0.3">
      <c r="C3393" s="1"/>
      <c r="D3393" s="7" t="str">
        <f>I3393</f>
        <v>✔ASF/NDC Bundle Reallocation</v>
      </c>
      <c r="E3393" s="7" t="str">
        <f>J3393</f>
        <v>✔Intelligent Mail Container Placard</v>
      </c>
      <c r="F3393" s="7" t="str">
        <f t="shared" si="1341"/>
        <v>✔CR5S/CR5 - No Minimum Volume</v>
      </c>
      <c r="H3393" s="22" t="s">
        <v>87</v>
      </c>
      <c r="I3393" s="22" t="str">
        <f>L3392</f>
        <v>✔ASF/NDC Bundle Reallocation</v>
      </c>
      <c r="J3393" s="22" t="str">
        <f t="shared" ref="J3393" si="1342">M3392</f>
        <v>✔Intelligent Mail Container Placard</v>
      </c>
      <c r="K3393" s="22" t="str">
        <f t="shared" ref="K3393" si="1343">N3392</f>
        <v>✔CR5S/CR5 - No Minimum Volume</v>
      </c>
    </row>
    <row r="3394" spans="3:16" ht="15" x14ac:dyDescent="0.3">
      <c r="C3394" s="1"/>
      <c r="D3394" s="7"/>
      <c r="E3394" s="7"/>
      <c r="F3394" s="7"/>
      <c r="H3394" s="22" t="s">
        <v>88</v>
      </c>
      <c r="I3394" s="22">
        <f>O3392</f>
        <v>0</v>
      </c>
      <c r="J3394" s="22">
        <f t="shared" ref="J3394" si="1344">P3392</f>
        <v>0</v>
      </c>
      <c r="K3394" s="22">
        <f t="shared" ref="K3394" si="1345">Q3392</f>
        <v>0</v>
      </c>
    </row>
    <row r="3395" spans="3:16" ht="15" x14ac:dyDescent="0.3">
      <c r="C3395" s="1"/>
      <c r="D3395" s="7"/>
      <c r="E3395" s="7"/>
      <c r="F3395" s="7"/>
      <c r="H3395" s="22" t="s">
        <v>89</v>
      </c>
    </row>
    <row r="3396" spans="3:16" ht="15.6" x14ac:dyDescent="0.3">
      <c r="C3396" s="1"/>
      <c r="D3396" s="13" t="s">
        <v>90</v>
      </c>
      <c r="E3396" s="7"/>
      <c r="F3396" s="7"/>
      <c r="H3396" s="22" t="s">
        <v>342</v>
      </c>
      <c r="I3396" s="22" t="s">
        <v>90</v>
      </c>
    </row>
    <row r="3397" spans="3:16" ht="15" x14ac:dyDescent="0.3">
      <c r="C3397" s="1"/>
      <c r="D3397" s="7" t="str">
        <f>I3397</f>
        <v>✔Outside County Container Report</v>
      </c>
      <c r="E3397" s="7" t="str">
        <f t="shared" ref="E3397:E3399" si="1346">J3397</f>
        <v>✔PER - 6pc Letter Tray Minimum</v>
      </c>
      <c r="F3397" s="7" t="str">
        <f t="shared" ref="F3397:F3398" si="1347">K3397</f>
        <v>✔PER - FIRM Bundles</v>
      </c>
      <c r="H3397" s="22" t="s">
        <v>91</v>
      </c>
      <c r="I3397" s="23" t="s">
        <v>93</v>
      </c>
      <c r="J3397" s="23" t="s">
        <v>94</v>
      </c>
      <c r="K3397" s="23" t="s">
        <v>95</v>
      </c>
      <c r="L3397" s="23" t="s">
        <v>96</v>
      </c>
      <c r="M3397" s="23" t="s">
        <v>97</v>
      </c>
      <c r="N3397" s="23" t="s">
        <v>98</v>
      </c>
      <c r="O3397" s="23" t="s">
        <v>99</v>
      </c>
      <c r="P3397" s="23" t="s">
        <v>101</v>
      </c>
    </row>
    <row r="3398" spans="3:16" ht="15" x14ac:dyDescent="0.3">
      <c r="C3398" s="1"/>
      <c r="D3398" s="7" t="str">
        <f t="shared" ref="D3398:D3399" si="1348">I3398</f>
        <v>✔PER - In County Prices</v>
      </c>
      <c r="E3398" s="7" t="str">
        <f t="shared" si="1346"/>
        <v>✔PER - Zone Summary Report</v>
      </c>
      <c r="F3398" s="7" t="str">
        <f t="shared" si="1347"/>
        <v>✔PER - Ride Along Pieces</v>
      </c>
      <c r="H3398" s="22" t="s">
        <v>102</v>
      </c>
      <c r="I3398" s="22" t="str">
        <f>L3397</f>
        <v>✔PER - In County Prices</v>
      </c>
      <c r="J3398" s="22" t="str">
        <f t="shared" ref="J3398" si="1349">M3397</f>
        <v>✔PER - Zone Summary Report</v>
      </c>
      <c r="K3398" s="22" t="str">
        <f t="shared" ref="K3398" si="1350">N3397</f>
        <v>✔PER - Ride Along Pieces</v>
      </c>
    </row>
    <row r="3399" spans="3:16" ht="15" x14ac:dyDescent="0.3">
      <c r="C3399" s="1"/>
      <c r="D3399" s="7" t="str">
        <f t="shared" si="1348"/>
        <v>✔Outside County Bundle Report</v>
      </c>
      <c r="E3399" s="7" t="str">
        <f t="shared" si="1346"/>
        <v>✔24-pc Trays/Sacks</v>
      </c>
      <c r="F3399" s="7"/>
      <c r="H3399" s="22" t="s">
        <v>36</v>
      </c>
      <c r="I3399" s="22" t="str">
        <f>O3397</f>
        <v>✔Outside County Bundle Report</v>
      </c>
      <c r="J3399" s="22" t="str">
        <f t="shared" ref="J3399" si="1351">P3397</f>
        <v>✔24-pc Trays/Sacks</v>
      </c>
      <c r="K3399" s="22">
        <f t="shared" ref="K3399" si="1352">Q3397</f>
        <v>0</v>
      </c>
    </row>
    <row r="3400" spans="3:16" ht="15" x14ac:dyDescent="0.3">
      <c r="C3400" s="1"/>
      <c r="D3400" s="7"/>
      <c r="E3400" s="7"/>
      <c r="F3400" s="7"/>
      <c r="H3400" s="22" t="s">
        <v>37</v>
      </c>
      <c r="I3400" s="22">
        <f>R3397</f>
        <v>0</v>
      </c>
      <c r="J3400" s="22">
        <f>S3397</f>
        <v>0</v>
      </c>
      <c r="K3400" s="22">
        <f>T3397</f>
        <v>0</v>
      </c>
    </row>
    <row r="3401" spans="3:16" ht="15" x14ac:dyDescent="0.3">
      <c r="C3401" s="1"/>
      <c r="D3401" s="7"/>
      <c r="E3401" s="7"/>
      <c r="F3401" s="7"/>
      <c r="H3401" s="22" t="s">
        <v>103</v>
      </c>
    </row>
    <row r="3402" spans="3:16" ht="15.6" x14ac:dyDescent="0.3">
      <c r="C3402" s="1"/>
      <c r="D3402" s="13" t="s">
        <v>104</v>
      </c>
      <c r="E3402" s="7"/>
      <c r="F3402" s="7"/>
      <c r="H3402" s="22" t="s">
        <v>105</v>
      </c>
      <c r="I3402" s="22" t="s">
        <v>104</v>
      </c>
    </row>
    <row r="3403" spans="3:16" ht="15" x14ac:dyDescent="0.3">
      <c r="C3403" s="1"/>
      <c r="D3403" s="7" t="str">
        <f>I3403</f>
        <v>✔5-digit Scheme Bundles (L007)</v>
      </c>
      <c r="E3403" s="7" t="str">
        <f t="shared" ref="E3403" si="1353">J3403</f>
        <v>✔3-digit Scheme Bundles (L008)</v>
      </c>
      <c r="F3403" s="7" t="str">
        <f t="shared" ref="F3403" si="1354">K3403</f>
        <v>✔5-digit Scheme Sacks</v>
      </c>
      <c r="H3403" s="22" t="s">
        <v>106</v>
      </c>
      <c r="I3403" s="23" t="s">
        <v>107</v>
      </c>
      <c r="J3403" s="23" t="s">
        <v>108</v>
      </c>
      <c r="K3403" s="23" t="s">
        <v>109</v>
      </c>
    </row>
    <row r="3404" spans="3:16" ht="15" x14ac:dyDescent="0.3">
      <c r="C3404" s="1"/>
      <c r="D3404" s="7"/>
      <c r="E3404" s="7"/>
      <c r="F3404" s="7"/>
      <c r="H3404" s="22" t="s">
        <v>40</v>
      </c>
    </row>
    <row r="3405" spans="3:16" ht="15.6" x14ac:dyDescent="0.3">
      <c r="C3405" s="1"/>
      <c r="D3405" s="13" t="s">
        <v>110</v>
      </c>
      <c r="E3405" s="7"/>
      <c r="F3405" s="7"/>
      <c r="H3405" s="22"/>
      <c r="I3405" s="22" t="s">
        <v>110</v>
      </c>
    </row>
    <row r="3406" spans="3:16" ht="15" x14ac:dyDescent="0.3">
      <c r="C3406" s="1"/>
      <c r="D3406" s="7" t="str">
        <f>I3406</f>
        <v>✔No Overflow Trays</v>
      </c>
      <c r="E3406" s="7" t="str">
        <f t="shared" ref="E3406:E3407" si="1355">J3406</f>
        <v>✔Reduced Overflow</v>
      </c>
      <c r="F3406" s="7" t="str">
        <f t="shared" ref="F3406" si="1356">K3406</f>
        <v>✔5-digit\Scheme Trays</v>
      </c>
      <c r="H3406" s="22" t="s">
        <v>111</v>
      </c>
      <c r="I3406" s="23" t="s">
        <v>112</v>
      </c>
      <c r="J3406" s="23" t="s">
        <v>113</v>
      </c>
      <c r="K3406" s="23" t="s">
        <v>114</v>
      </c>
      <c r="L3406" s="23" t="s">
        <v>115</v>
      </c>
      <c r="M3406" s="23" t="s">
        <v>116</v>
      </c>
    </row>
    <row r="3407" spans="3:16" ht="15" x14ac:dyDescent="0.3">
      <c r="C3407" s="1"/>
      <c r="D3407" s="7" t="str">
        <f>I3407</f>
        <v>✔3-digit\Scheme Trays</v>
      </c>
      <c r="E3407" s="7" t="str">
        <f t="shared" si="1355"/>
        <v>✔AADC Trays</v>
      </c>
      <c r="F3407" s="7"/>
      <c r="H3407" s="22" t="s">
        <v>283</v>
      </c>
      <c r="I3407" s="22" t="str">
        <f>L3406</f>
        <v>✔3-digit\Scheme Trays</v>
      </c>
      <c r="J3407" s="22" t="str">
        <f t="shared" ref="J3407" si="1357">M3406</f>
        <v>✔AADC Trays</v>
      </c>
      <c r="K3407" s="22">
        <f t="shared" ref="K3407" si="1358">N3406</f>
        <v>0</v>
      </c>
    </row>
    <row r="3408" spans="3:16" ht="15" x14ac:dyDescent="0.3">
      <c r="C3408" s="16"/>
      <c r="D3408" s="7"/>
      <c r="E3408" s="7"/>
      <c r="F3408" s="7"/>
      <c r="H3408" s="22" t="s">
        <v>284</v>
      </c>
    </row>
    <row r="3409" spans="3:14" ht="15.6" x14ac:dyDescent="0.3">
      <c r="C3409" s="1"/>
      <c r="D3409" s="13" t="s">
        <v>119</v>
      </c>
      <c r="E3409" s="7"/>
      <c r="F3409" s="7"/>
      <c r="H3409" s="22" t="s">
        <v>285</v>
      </c>
      <c r="I3409" s="22" t="s">
        <v>119</v>
      </c>
    </row>
    <row r="3410" spans="3:14" ht="15" x14ac:dyDescent="0.3">
      <c r="C3410" s="1"/>
      <c r="D3410" s="7" t="str">
        <f>I3410</f>
        <v>✔PS Form 3541</v>
      </c>
      <c r="E3410" s="7" t="str">
        <f t="shared" ref="E3410:E3411" si="1359">J3410</f>
        <v>✔PS Form 3600-FCM</v>
      </c>
      <c r="F3410" s="7" t="str">
        <f t="shared" ref="F3410:F3411" si="1360">K3410</f>
        <v>✔PS Form 3600-PM</v>
      </c>
      <c r="H3410" s="22" t="s">
        <v>286</v>
      </c>
      <c r="I3410" s="23" t="s">
        <v>121</v>
      </c>
      <c r="J3410" s="23" t="s">
        <v>123</v>
      </c>
      <c r="K3410" s="23" t="s">
        <v>124</v>
      </c>
      <c r="L3410" s="23" t="s">
        <v>127</v>
      </c>
      <c r="M3410" s="23" t="s">
        <v>130</v>
      </c>
      <c r="N3410" s="23" t="s">
        <v>132</v>
      </c>
    </row>
    <row r="3411" spans="3:14" ht="15" x14ac:dyDescent="0.3">
      <c r="C3411" s="1"/>
      <c r="D3411" s="7" t="str">
        <f t="shared" ref="D3411" si="1361">I3411</f>
        <v>✔PS Form 3602-N</v>
      </c>
      <c r="E3411" s="7" t="str">
        <f t="shared" si="1359"/>
        <v>✔PS Form 3605-R</v>
      </c>
      <c r="F3411" s="7" t="str">
        <f t="shared" si="1360"/>
        <v>✔PS Form 3602-R</v>
      </c>
      <c r="H3411" s="22" t="s">
        <v>188</v>
      </c>
      <c r="I3411" s="22" t="str">
        <f>L3410</f>
        <v>✔PS Form 3602-N</v>
      </c>
      <c r="J3411" s="22" t="str">
        <f t="shared" ref="J3411" si="1362">M3410</f>
        <v>✔PS Form 3605-R</v>
      </c>
      <c r="K3411" s="22" t="str">
        <f t="shared" ref="K3411" si="1363">N3410</f>
        <v>✔PS Form 3602-R</v>
      </c>
    </row>
    <row r="3412" spans="3:14" ht="15" x14ac:dyDescent="0.3">
      <c r="C3412" s="1"/>
      <c r="D3412" s="7"/>
      <c r="E3412" s="7"/>
      <c r="F3412" s="7"/>
      <c r="H3412" s="22" t="s">
        <v>120</v>
      </c>
      <c r="I3412" s="22">
        <f>O3410</f>
        <v>0</v>
      </c>
      <c r="J3412" s="22">
        <f t="shared" ref="J3412" si="1364">P3410</f>
        <v>0</v>
      </c>
      <c r="K3412" s="22">
        <f t="shared" ref="K3412" si="1365">Q3410</f>
        <v>0</v>
      </c>
    </row>
    <row r="3413" spans="3:14" ht="15" x14ac:dyDescent="0.3">
      <c r="C3413" s="1"/>
      <c r="D3413" s="7"/>
      <c r="E3413" s="7"/>
      <c r="F3413" s="7"/>
      <c r="H3413" s="36">
        <v>43585</v>
      </c>
      <c r="I3413" s="22">
        <f>R3410</f>
        <v>0</v>
      </c>
      <c r="J3413" s="22">
        <f>S3410</f>
        <v>0</v>
      </c>
      <c r="K3413" s="22">
        <f>T3410</f>
        <v>0</v>
      </c>
    </row>
    <row r="3414" spans="3:14" ht="15" x14ac:dyDescent="0.3">
      <c r="C3414" s="32"/>
      <c r="D3414" s="27"/>
      <c r="E3414" s="27"/>
      <c r="F3414" s="27"/>
      <c r="H3414" s="22"/>
    </row>
    <row r="3415" spans="3:14" ht="15.6" x14ac:dyDescent="0.3">
      <c r="C3415" s="1"/>
      <c r="D3415" s="13" t="s">
        <v>111</v>
      </c>
      <c r="E3415" s="17" t="s">
        <v>133</v>
      </c>
      <c r="F3415" s="6" t="str">
        <f>H3411</f>
        <v>Over $5,001</v>
      </c>
      <c r="H3415" s="22"/>
    </row>
    <row r="3416" spans="3:14" ht="14.4" x14ac:dyDescent="0.3">
      <c r="C3416" s="1"/>
      <c r="D3416" s="71" t="str">
        <f>CONCATENATE(H3407,H3408,H3409,H3410)</f>
        <v>AS/400: IBMi  /  MainFrame: z/OS  /  Mid-Range: HP-UX Itanium, LINUX REDHAT, LINUX SUSE, SOLARIS, UNIX AIX, UNIX HP-UX  /  PC: Windows Server 2008, ** Windows Server 2008, Windows Server 2012</v>
      </c>
      <c r="E3416" s="71"/>
      <c r="F3416" s="71"/>
      <c r="H3416" s="22"/>
    </row>
    <row r="3417" spans="3:14" ht="14.4" x14ac:dyDescent="0.3">
      <c r="C3417" s="1"/>
      <c r="D3417" s="71"/>
      <c r="E3417" s="71"/>
      <c r="F3417" s="71"/>
      <c r="H3417" s="22"/>
    </row>
    <row r="3418" spans="3:14" ht="15.6" x14ac:dyDescent="0.3">
      <c r="C3418" s="1"/>
      <c r="D3418" s="7" t="s">
        <v>120</v>
      </c>
      <c r="E3418" s="17" t="s">
        <v>134</v>
      </c>
      <c r="F3418" s="18">
        <f>$I$2</f>
        <v>45678</v>
      </c>
      <c r="H3418" s="22"/>
    </row>
    <row r="3419" spans="3:14" ht="15" x14ac:dyDescent="0.3">
      <c r="C3419" s="1"/>
      <c r="D3419" s="7"/>
      <c r="E3419" s="19"/>
      <c r="F3419" s="20"/>
      <c r="G3419">
        <f>2310-2235+1</f>
        <v>76</v>
      </c>
      <c r="H3419" s="22"/>
    </row>
    <row r="3420" spans="3:14" ht="14.4" x14ac:dyDescent="0.3">
      <c r="C3420" s="1"/>
      <c r="D3420" s="1"/>
      <c r="E3420" s="1"/>
      <c r="F3420" s="1"/>
      <c r="H3420" s="22"/>
    </row>
    <row r="3421" spans="3:14" ht="16.8" x14ac:dyDescent="0.3">
      <c r="C3421" s="72" t="s">
        <v>3</v>
      </c>
      <c r="D3421" s="72"/>
      <c r="E3421" s="72"/>
      <c r="F3421" s="72"/>
      <c r="H3421" s="22"/>
    </row>
    <row r="3422" spans="3:14" ht="16.8" x14ac:dyDescent="0.3">
      <c r="C3422" s="73" t="s">
        <v>4</v>
      </c>
      <c r="D3422" s="73"/>
      <c r="E3422" s="73"/>
      <c r="F3422" s="73"/>
      <c r="H3422" s="22"/>
    </row>
    <row r="3423" spans="3:14" ht="14.4" x14ac:dyDescent="0.3">
      <c r="C3423" s="1"/>
      <c r="D3423" s="9"/>
      <c r="E3423" s="9"/>
      <c r="F3423" s="9"/>
      <c r="H3423" s="22"/>
    </row>
    <row r="3424" spans="3:14" ht="15.6" x14ac:dyDescent="0.3">
      <c r="C3424" s="69" t="str">
        <f t="shared" ref="C3424:C3433" si="1366">+J3424</f>
        <v>Company Name:   QMSI - QUINTESSENTIAL MAILING SOFTWARE INCORPORATED</v>
      </c>
      <c r="D3424" s="69"/>
      <c r="E3424" s="69"/>
      <c r="F3424" s="69"/>
      <c r="H3424" s="22" t="s">
        <v>5</v>
      </c>
      <c r="I3424" s="22" t="s">
        <v>303</v>
      </c>
      <c r="J3424" s="22" t="str">
        <f t="shared" ref="J3424:J3433" si="1367">CONCATENATE(H3424,I3424)</f>
        <v>Company Name:   QMSI - QUINTESSENTIAL MAILING SOFTWARE INCORPORATED</v>
      </c>
    </row>
    <row r="3425" spans="3:10" ht="15.6" x14ac:dyDescent="0.3">
      <c r="C3425" s="69" t="str">
        <f t="shared" si="1366"/>
        <v>Product Name:   QSORT</v>
      </c>
      <c r="D3425" s="69"/>
      <c r="E3425" s="69"/>
      <c r="F3425" s="69"/>
      <c r="H3425" s="22" t="s">
        <v>7</v>
      </c>
      <c r="I3425" s="22" t="s">
        <v>304</v>
      </c>
      <c r="J3425" s="22" t="str">
        <f t="shared" si="1367"/>
        <v>Product Name:   QSORT</v>
      </c>
    </row>
    <row r="3426" spans="3:10" ht="15.6" x14ac:dyDescent="0.3">
      <c r="C3426" s="69" t="str">
        <f t="shared" si="1366"/>
        <v>Product Version:   05.01S</v>
      </c>
      <c r="D3426" s="69"/>
      <c r="E3426" s="69"/>
      <c r="F3426" s="69"/>
      <c r="H3426" s="22" t="s">
        <v>9</v>
      </c>
      <c r="I3426" s="22" t="s">
        <v>305</v>
      </c>
      <c r="J3426" s="22" t="str">
        <f t="shared" si="1367"/>
        <v>Product Version:   05.01S</v>
      </c>
    </row>
    <row r="3427" spans="3:10" ht="15" x14ac:dyDescent="0.3">
      <c r="C3427" s="70" t="str">
        <f t="shared" si="1366"/>
        <v>Sales Contact:   Timothy Gregerson</v>
      </c>
      <c r="D3427" s="70"/>
      <c r="E3427" s="70"/>
      <c r="F3427" s="70"/>
      <c r="H3427" s="22" t="s">
        <v>10</v>
      </c>
      <c r="I3427" s="22" t="s">
        <v>306</v>
      </c>
      <c r="J3427" s="22" t="str">
        <f t="shared" si="1367"/>
        <v>Sales Contact:   Timothy Gregerson</v>
      </c>
    </row>
    <row r="3428" spans="3:10" ht="15" x14ac:dyDescent="0.3">
      <c r="C3428" s="70" t="str">
        <f t="shared" si="1366"/>
        <v>Address:   5800 Ager Beswick Rd</v>
      </c>
      <c r="D3428" s="70"/>
      <c r="E3428" s="70"/>
      <c r="F3428" s="70"/>
      <c r="H3428" s="22" t="s">
        <v>12</v>
      </c>
      <c r="I3428" s="22" t="s">
        <v>307</v>
      </c>
      <c r="J3428" s="22" t="str">
        <f t="shared" si="1367"/>
        <v>Address:   5800 Ager Beswick Rd</v>
      </c>
    </row>
    <row r="3429" spans="3:10" ht="15" x14ac:dyDescent="0.3">
      <c r="C3429" s="70" t="str">
        <f t="shared" si="1366"/>
        <v>City State Zip:   Montague CA  96064-9423</v>
      </c>
      <c r="D3429" s="70"/>
      <c r="E3429" s="70"/>
      <c r="F3429" s="70"/>
      <c r="H3429" s="22" t="s">
        <v>14</v>
      </c>
      <c r="I3429" s="22" t="s">
        <v>364</v>
      </c>
      <c r="J3429" s="22" t="str">
        <f t="shared" si="1367"/>
        <v>City State Zip:   Montague CA  96064-9423</v>
      </c>
    </row>
    <row r="3430" spans="3:10" ht="15" x14ac:dyDescent="0.3">
      <c r="C3430" s="70" t="str">
        <f t="shared" si="1366"/>
        <v>Phone:   (866) 284-1001</v>
      </c>
      <c r="D3430" s="70"/>
      <c r="E3430" s="70"/>
      <c r="F3430" s="70"/>
      <c r="H3430" s="22" t="s">
        <v>15</v>
      </c>
      <c r="I3430" s="22" t="s">
        <v>308</v>
      </c>
      <c r="J3430" s="22" t="str">
        <f t="shared" si="1367"/>
        <v>Phone:   (866) 284-1001</v>
      </c>
    </row>
    <row r="3431" spans="3:10" ht="15" x14ac:dyDescent="0.3">
      <c r="C3431" s="70" t="str">
        <f t="shared" si="1366"/>
        <v>Fax:   (530) 459-3191</v>
      </c>
      <c r="D3431" s="70"/>
      <c r="E3431" s="70"/>
      <c r="F3431" s="70"/>
      <c r="H3431" s="22" t="s">
        <v>17</v>
      </c>
      <c r="I3431" s="22" t="s">
        <v>309</v>
      </c>
      <c r="J3431" s="22" t="str">
        <f t="shared" si="1367"/>
        <v>Fax:   (530) 459-3191</v>
      </c>
    </row>
    <row r="3432" spans="3:10" ht="15" x14ac:dyDescent="0.3">
      <c r="C3432" s="70" t="str">
        <f t="shared" si="1366"/>
        <v>Email:   tim@qmsi.software</v>
      </c>
      <c r="D3432" s="70"/>
      <c r="E3432" s="70"/>
      <c r="F3432" s="70"/>
      <c r="H3432" s="22" t="s">
        <v>19</v>
      </c>
      <c r="I3432" s="22" t="s">
        <v>310</v>
      </c>
      <c r="J3432" s="22" t="str">
        <f t="shared" si="1367"/>
        <v>Email:   tim@qmsi.software</v>
      </c>
    </row>
    <row r="3433" spans="3:10" ht="15" x14ac:dyDescent="0.3">
      <c r="C3433" s="70" t="str">
        <f t="shared" si="1366"/>
        <v>Web:   qmsi.software</v>
      </c>
      <c r="D3433" s="70"/>
      <c r="E3433" s="70"/>
      <c r="F3433" s="70"/>
      <c r="H3433" s="22" t="s">
        <v>21</v>
      </c>
      <c r="I3433" s="22" t="s">
        <v>311</v>
      </c>
      <c r="J3433" s="22" t="str">
        <f t="shared" si="1367"/>
        <v>Web:   qmsi.software</v>
      </c>
    </row>
    <row r="3434" spans="3:10" ht="14.4" x14ac:dyDescent="0.3">
      <c r="C3434" s="1"/>
      <c r="D3434" s="9"/>
      <c r="E3434" s="9"/>
      <c r="F3434" s="9"/>
      <c r="H3434" s="22"/>
    </row>
    <row r="3435" spans="3:10" ht="16.8" x14ac:dyDescent="0.3">
      <c r="C3435" s="68" t="s">
        <v>23</v>
      </c>
      <c r="D3435" s="68"/>
      <c r="E3435" s="68"/>
      <c r="F3435" s="68"/>
      <c r="H3435" s="22"/>
    </row>
    <row r="3436" spans="3:10" ht="15.6" x14ac:dyDescent="0.3">
      <c r="C3436" s="1"/>
      <c r="D3436" s="28" t="str">
        <f>H3436</f>
        <v>Standard Mail</v>
      </c>
      <c r="E3436" s="28" t="str">
        <f>H3453</f>
        <v>First-Class</v>
      </c>
      <c r="F3436" s="13" t="str">
        <f>+H3466</f>
        <v>Periodical</v>
      </c>
      <c r="H3436" s="22" t="s">
        <v>24</v>
      </c>
    </row>
    <row r="3437" spans="3:10" ht="15" x14ac:dyDescent="0.3">
      <c r="C3437" s="1"/>
      <c r="D3437" s="7" t="str">
        <f>+H3437</f>
        <v>Automation Flats</v>
      </c>
      <c r="E3437" s="7" t="str">
        <f>+H3454</f>
        <v>Automation Flat Trays on Pallets</v>
      </c>
      <c r="F3437" s="7" t="str">
        <f>+H3467</f>
        <v>Automation Letters</v>
      </c>
      <c r="H3437" s="22" t="s">
        <v>201</v>
      </c>
    </row>
    <row r="3438" spans="3:10" ht="15" x14ac:dyDescent="0.3">
      <c r="C3438" s="1"/>
      <c r="D3438" s="7" t="str">
        <f t="shared" ref="D3438:D3451" si="1368">+H3438</f>
        <v>✔Automation Letters</v>
      </c>
      <c r="E3438" s="7" t="str">
        <f t="shared" ref="E3438:E3448" si="1369">+H3455</f>
        <v>✔Automation Flats - Bundle Based Option</v>
      </c>
      <c r="F3438" s="7" t="str">
        <f t="shared" ref="F3438:F3449" si="1370">+H3468</f>
        <v>Barcoded Machinable Flats</v>
      </c>
      <c r="H3438" s="22" t="s">
        <v>26</v>
      </c>
    </row>
    <row r="3439" spans="3:10" ht="15" x14ac:dyDescent="0.3">
      <c r="C3439" s="1"/>
      <c r="D3439" s="7" t="str">
        <f t="shared" si="1368"/>
        <v>Co-Sacked Flats</v>
      </c>
      <c r="E3439" s="7" t="str">
        <f t="shared" si="1369"/>
        <v>✔Automation Flats - Tray Based Option</v>
      </c>
      <c r="F3439" s="7" t="str">
        <f t="shared" si="1370"/>
        <v>Carrier Route Flats</v>
      </c>
      <c r="H3439" s="22" t="s">
        <v>343</v>
      </c>
    </row>
    <row r="3440" spans="3:10" ht="15" x14ac:dyDescent="0.3">
      <c r="C3440" s="1"/>
      <c r="D3440" s="7" t="str">
        <f t="shared" si="1368"/>
        <v>ECR Flats</v>
      </c>
      <c r="E3440" s="7" t="str">
        <f t="shared" si="1369"/>
        <v>✔Automation Letters</v>
      </c>
      <c r="F3440" s="7" t="str">
        <f t="shared" si="1370"/>
        <v>Carrier Route Letters</v>
      </c>
      <c r="H3440" s="22" t="s">
        <v>202</v>
      </c>
    </row>
    <row r="3441" spans="3:15" ht="15" x14ac:dyDescent="0.3">
      <c r="C3441" s="1"/>
      <c r="D3441" s="7" t="str">
        <f t="shared" si="1368"/>
        <v>ECR Letters &lt;= 3.0 Ounces</v>
      </c>
      <c r="E3441" s="7" t="str">
        <f t="shared" si="1369"/>
        <v>Automation Letters - Trays on Pallets</v>
      </c>
      <c r="F3441" s="7" t="str">
        <f t="shared" si="1370"/>
        <v>Machinable Flat Bundles on Pallets</v>
      </c>
      <c r="H3441" s="22" t="s">
        <v>167</v>
      </c>
    </row>
    <row r="3442" spans="3:15" ht="15" x14ac:dyDescent="0.3">
      <c r="C3442" s="1"/>
      <c r="D3442" s="7" t="str">
        <f t="shared" si="1368"/>
        <v>ECR Letters &gt; 3.0 Ounces</v>
      </c>
      <c r="E3442" s="7" t="str">
        <f t="shared" si="1369"/>
        <v>✔Co-Trayed Flats</v>
      </c>
      <c r="F3442" s="7" t="str">
        <f t="shared" si="1370"/>
        <v>Machinable Flats Co-Sacked Preparation</v>
      </c>
      <c r="H3442" s="22" t="s">
        <v>168</v>
      </c>
    </row>
    <row r="3443" spans="3:15" ht="15" x14ac:dyDescent="0.3">
      <c r="C3443" s="1"/>
      <c r="D3443" s="7" t="str">
        <f t="shared" si="1368"/>
        <v>Flat Bundles on Pallets</v>
      </c>
      <c r="E3443" s="7" t="str">
        <f t="shared" si="1369"/>
        <v>Machinable Letter Trays on Pallets</v>
      </c>
      <c r="F3443" s="7" t="str">
        <f t="shared" si="1370"/>
        <v>Merged Bundles on Pallets</v>
      </c>
      <c r="H3443" s="22" t="s">
        <v>136</v>
      </c>
    </row>
    <row r="3444" spans="3:15" ht="15" x14ac:dyDescent="0.3">
      <c r="C3444" s="1"/>
      <c r="D3444" s="7" t="str">
        <f t="shared" si="1368"/>
        <v>Irregular Parcels</v>
      </c>
      <c r="E3444" s="7" t="str">
        <f t="shared" si="1369"/>
        <v>✔Machinable Letters</v>
      </c>
      <c r="F3444" s="7" t="str">
        <f t="shared" si="1370"/>
        <v>Merged Flats in Sacks</v>
      </c>
      <c r="H3444" s="22" t="s">
        <v>169</v>
      </c>
    </row>
    <row r="3445" spans="3:15" ht="15" x14ac:dyDescent="0.3">
      <c r="C3445" s="1"/>
      <c r="D3445" s="7" t="str">
        <f t="shared" si="1368"/>
        <v>✔Machinable Letters</v>
      </c>
      <c r="E3445" s="7" t="str">
        <f t="shared" si="1369"/>
        <v>Non-Automation Flat Trays on Pallets</v>
      </c>
      <c r="F3445" s="7" t="str">
        <f t="shared" si="1370"/>
        <v>Merged Pallets-5% Threshold</v>
      </c>
      <c r="H3445" s="22" t="s">
        <v>32</v>
      </c>
    </row>
    <row r="3446" spans="3:15" ht="15" x14ac:dyDescent="0.3">
      <c r="C3446" s="1"/>
      <c r="D3446" s="7" t="str">
        <f t="shared" si="1368"/>
        <v>Machinable Parcels</v>
      </c>
      <c r="E3446" s="7" t="str">
        <f t="shared" si="1369"/>
        <v>✔Non-Automation Flats</v>
      </c>
      <c r="F3446" s="7" t="str">
        <f t="shared" si="1370"/>
        <v>Merged Pallets-5% Threshold &amp; City State</v>
      </c>
      <c r="H3446" s="22" t="s">
        <v>171</v>
      </c>
    </row>
    <row r="3447" spans="3:15" ht="15" x14ac:dyDescent="0.3">
      <c r="C3447" s="1"/>
      <c r="D3447" s="7" t="str">
        <f t="shared" si="1368"/>
        <v>Merged Flat Bundles in Sacks</v>
      </c>
      <c r="E3447" s="7" t="str">
        <f t="shared" si="1369"/>
        <v>Non-Machinable Letter Trays on Pallets</v>
      </c>
      <c r="F3447" s="7" t="str">
        <f t="shared" si="1370"/>
        <v>Non-Automation Letters</v>
      </c>
      <c r="H3447" s="22" t="s">
        <v>172</v>
      </c>
    </row>
    <row r="3448" spans="3:15" ht="15" x14ac:dyDescent="0.3">
      <c r="C3448" s="1"/>
      <c r="D3448" s="7" t="str">
        <f t="shared" si="1368"/>
        <v>Merged Flat Bundles on Pallets</v>
      </c>
      <c r="E3448" s="7" t="str">
        <f t="shared" si="1369"/>
        <v>✔Nonmachinable Letters</v>
      </c>
      <c r="F3448" s="7" t="str">
        <f t="shared" si="1370"/>
        <v>Non-Barcoded Machinable Flats</v>
      </c>
      <c r="H3448" s="22" t="s">
        <v>137</v>
      </c>
    </row>
    <row r="3449" spans="3:15" ht="15" x14ac:dyDescent="0.3">
      <c r="C3449" s="1"/>
      <c r="D3449" s="7" t="str">
        <f t="shared" si="1368"/>
        <v>Merged Pallets-5% Threshold</v>
      </c>
      <c r="E3449" s="7"/>
      <c r="F3449" s="7" t="str">
        <f t="shared" si="1370"/>
        <v>Non-Machinable Flat Bundles on Pallets</v>
      </c>
      <c r="H3449" s="22" t="s">
        <v>138</v>
      </c>
    </row>
    <row r="3450" spans="3:15" ht="15" x14ac:dyDescent="0.3">
      <c r="C3450" s="1"/>
      <c r="D3450" s="7" t="str">
        <f t="shared" si="1368"/>
        <v>Merged Pallets-5% Threshold &amp; City State</v>
      </c>
      <c r="E3450" s="7"/>
      <c r="F3450" s="7"/>
      <c r="H3450" s="22" t="s">
        <v>139</v>
      </c>
    </row>
    <row r="3451" spans="3:15" ht="15" x14ac:dyDescent="0.3">
      <c r="C3451" s="1"/>
      <c r="D3451" s="7" t="str">
        <f t="shared" si="1368"/>
        <v>Non-Automation Flats</v>
      </c>
      <c r="E3451" s="7"/>
      <c r="F3451" s="7"/>
      <c r="H3451" s="22" t="s">
        <v>203</v>
      </c>
    </row>
    <row r="3452" spans="3:15" ht="15" x14ac:dyDescent="0.3">
      <c r="C3452" s="1"/>
      <c r="D3452" s="7" t="str">
        <f>+H3452</f>
        <v>✔Nonmachinable Letters</v>
      </c>
      <c r="E3452" s="29"/>
      <c r="F3452" s="7"/>
      <c r="H3452" s="22" t="s">
        <v>39</v>
      </c>
    </row>
    <row r="3453" spans="3:15" ht="16.8" x14ac:dyDescent="0.3">
      <c r="C3453" s="68" t="s">
        <v>40</v>
      </c>
      <c r="D3453" s="68"/>
      <c r="E3453" s="68"/>
      <c r="F3453" s="68"/>
      <c r="H3453" s="23" t="s">
        <v>41</v>
      </c>
    </row>
    <row r="3454" spans="3:15" ht="15.6" x14ac:dyDescent="0.3">
      <c r="C3454" s="1"/>
      <c r="D3454" s="28" t="s">
        <v>42</v>
      </c>
      <c r="E3454" s="30"/>
      <c r="F3454" s="7"/>
      <c r="H3454" s="22" t="s">
        <v>140</v>
      </c>
      <c r="I3454" s="22" t="s">
        <v>42</v>
      </c>
    </row>
    <row r="3455" spans="3:15" ht="15" x14ac:dyDescent="0.3">
      <c r="C3455" s="1"/>
      <c r="D3455" s="7" t="str">
        <f t="shared" ref="D3455:F3457" si="1371">I3455</f>
        <v>✔Co-Bundling</v>
      </c>
      <c r="E3455" s="7" t="str">
        <f t="shared" si="1371"/>
        <v>✔Optional Endorsement Lines (OELs)</v>
      </c>
      <c r="F3455" s="7" t="str">
        <f t="shared" si="1371"/>
        <v>✔Job Setup/Parameter Report</v>
      </c>
      <c r="H3455" s="22" t="s">
        <v>44</v>
      </c>
      <c r="I3455" s="23" t="s">
        <v>46</v>
      </c>
      <c r="J3455" s="23" t="s">
        <v>47</v>
      </c>
      <c r="K3455" s="23" t="s">
        <v>48</v>
      </c>
      <c r="L3455" s="23" t="s">
        <v>49</v>
      </c>
      <c r="M3455" s="23" t="s">
        <v>51</v>
      </c>
      <c r="N3455" s="23" t="s">
        <v>53</v>
      </c>
      <c r="O3455" s="23" t="s">
        <v>54</v>
      </c>
    </row>
    <row r="3456" spans="3:15" ht="15" x14ac:dyDescent="0.3">
      <c r="C3456" s="1"/>
      <c r="D3456" s="7" t="str">
        <f t="shared" si="1371"/>
        <v>✔USPS Qualification Report</v>
      </c>
      <c r="E3456" s="7" t="str">
        <f t="shared" si="1371"/>
        <v>✔Origin 3-digit Trays/Sacks</v>
      </c>
      <c r="F3456" s="7" t="str">
        <f t="shared" si="1371"/>
        <v>✔IM Barcoded Tray Labels</v>
      </c>
      <c r="H3456" s="22" t="s">
        <v>56</v>
      </c>
      <c r="I3456" s="22" t="str">
        <f>L3455</f>
        <v>✔USPS Qualification Report</v>
      </c>
      <c r="J3456" s="22" t="str">
        <f t="shared" ref="J3456:K3456" si="1372">M3455</f>
        <v>✔Origin 3-digit Trays/Sacks</v>
      </c>
      <c r="K3456" s="22" t="str">
        <f t="shared" si="1372"/>
        <v>✔IM Barcoded Tray Labels</v>
      </c>
    </row>
    <row r="3457" spans="3:13" ht="15" x14ac:dyDescent="0.3">
      <c r="C3457" s="1"/>
      <c r="D3457" s="7" t="str">
        <f t="shared" si="1371"/>
        <v>✔Origin AADC Trays</v>
      </c>
      <c r="E3457" s="7"/>
      <c r="F3457" s="7"/>
      <c r="H3457" s="22" t="s">
        <v>26</v>
      </c>
      <c r="I3457" s="22" t="str">
        <f>O3455</f>
        <v>✔Origin AADC Trays</v>
      </c>
      <c r="J3457" s="22">
        <f t="shared" ref="J3457:K3457" si="1373">P3455</f>
        <v>0</v>
      </c>
      <c r="K3457" s="22">
        <f t="shared" si="1373"/>
        <v>0</v>
      </c>
    </row>
    <row r="3458" spans="3:13" ht="15" x14ac:dyDescent="0.3">
      <c r="C3458" s="1"/>
      <c r="D3458" s="7"/>
      <c r="E3458" s="7"/>
      <c r="F3458" s="7"/>
      <c r="H3458" s="22" t="s">
        <v>141</v>
      </c>
      <c r="I3458" s="22">
        <f>R3455</f>
        <v>0</v>
      </c>
      <c r="J3458" s="22">
        <f t="shared" ref="J3458:K3458" si="1374">S3455</f>
        <v>0</v>
      </c>
      <c r="K3458" s="22">
        <f t="shared" si="1374"/>
        <v>0</v>
      </c>
    </row>
    <row r="3459" spans="3:13" ht="14.4" x14ac:dyDescent="0.3">
      <c r="C3459" s="1"/>
      <c r="D3459" s="9"/>
      <c r="E3459" s="9"/>
      <c r="F3459" s="9"/>
      <c r="H3459" s="22" t="s">
        <v>344</v>
      </c>
    </row>
    <row r="3460" spans="3:13" ht="15.6" x14ac:dyDescent="0.3">
      <c r="C3460" s="1"/>
      <c r="D3460" s="13" t="s">
        <v>110</v>
      </c>
      <c r="E3460" s="7"/>
      <c r="F3460" s="7"/>
      <c r="H3460" s="22" t="s">
        <v>142</v>
      </c>
      <c r="I3460" s="22" t="s">
        <v>110</v>
      </c>
    </row>
    <row r="3461" spans="3:13" ht="15" x14ac:dyDescent="0.3">
      <c r="C3461" s="1"/>
      <c r="D3461" s="7" t="str">
        <f>I3461</f>
        <v>✔No Overflow Trays</v>
      </c>
      <c r="E3461" s="7" t="str">
        <f t="shared" ref="E3461:F3461" si="1375">J3461</f>
        <v>✔Reduced Overflow</v>
      </c>
      <c r="F3461" s="7" t="str">
        <f t="shared" si="1375"/>
        <v>✔5-digit\Scheme Trays</v>
      </c>
      <c r="H3461" s="22" t="s">
        <v>32</v>
      </c>
      <c r="I3461" s="23" t="s">
        <v>112</v>
      </c>
      <c r="J3461" s="23" t="s">
        <v>113</v>
      </c>
      <c r="K3461" s="23" t="s">
        <v>114</v>
      </c>
      <c r="L3461" s="23" t="s">
        <v>115</v>
      </c>
      <c r="M3461" s="23" t="s">
        <v>116</v>
      </c>
    </row>
    <row r="3462" spans="3:13" ht="15" x14ac:dyDescent="0.3">
      <c r="C3462" s="1"/>
      <c r="D3462" s="7" t="str">
        <f>I3462</f>
        <v>✔3-digit\Scheme Trays</v>
      </c>
      <c r="E3462" s="7"/>
      <c r="F3462" s="7"/>
      <c r="H3462" s="22" t="s">
        <v>143</v>
      </c>
      <c r="I3462" s="22" t="str">
        <f>L3461</f>
        <v>✔3-digit\Scheme Trays</v>
      </c>
      <c r="J3462" s="22" t="str">
        <f t="shared" ref="J3462:K3462" si="1376">M3461</f>
        <v>✔AADC Trays</v>
      </c>
      <c r="K3462" s="22">
        <f t="shared" si="1376"/>
        <v>0</v>
      </c>
    </row>
    <row r="3463" spans="3:13" ht="15.6" x14ac:dyDescent="0.3">
      <c r="C3463" s="1"/>
      <c r="D3463" s="13"/>
      <c r="E3463" s="7"/>
      <c r="F3463" s="7"/>
      <c r="H3463" s="22" t="s">
        <v>38</v>
      </c>
      <c r="I3463" s="22"/>
    </row>
    <row r="3464" spans="3:13" ht="15.6" x14ac:dyDescent="0.3">
      <c r="C3464" s="1"/>
      <c r="D3464" s="13" t="s">
        <v>119</v>
      </c>
      <c r="E3464" s="7"/>
      <c r="F3464" s="7"/>
      <c r="H3464" s="22" t="s">
        <v>144</v>
      </c>
      <c r="I3464" s="22" t="s">
        <v>119</v>
      </c>
    </row>
    <row r="3465" spans="3:13" ht="15" x14ac:dyDescent="0.3">
      <c r="C3465" s="1"/>
      <c r="D3465" s="7" t="str">
        <f>I3465</f>
        <v>✔PS Form 3600-FCM</v>
      </c>
      <c r="E3465" s="7" t="str">
        <f t="shared" ref="E3465" si="1377">J3465</f>
        <v>✔PS Form 3602-R</v>
      </c>
      <c r="F3465" s="7"/>
      <c r="H3465" s="22" t="s">
        <v>39</v>
      </c>
      <c r="I3465" s="23" t="s">
        <v>123</v>
      </c>
      <c r="J3465" s="23" t="s">
        <v>132</v>
      </c>
      <c r="K3465" s="22"/>
    </row>
    <row r="3466" spans="3:13" ht="15" x14ac:dyDescent="0.3">
      <c r="C3466" s="1"/>
      <c r="D3466" s="7"/>
      <c r="E3466" s="7"/>
      <c r="F3466" s="7"/>
      <c r="H3466" s="22" t="s">
        <v>76</v>
      </c>
      <c r="I3466" s="22">
        <f>L3465</f>
        <v>0</v>
      </c>
      <c r="J3466" s="22">
        <f t="shared" ref="J3466:K3466" si="1378">M3465</f>
        <v>0</v>
      </c>
      <c r="K3466" s="22">
        <f t="shared" si="1378"/>
        <v>0</v>
      </c>
    </row>
    <row r="3467" spans="3:13" ht="15.6" x14ac:dyDescent="0.3">
      <c r="C3467" s="1"/>
      <c r="D3467" s="13"/>
      <c r="E3467" s="7"/>
      <c r="F3467" s="7"/>
      <c r="H3467" s="22" t="s">
        <v>145</v>
      </c>
      <c r="I3467" s="22">
        <f>O3465</f>
        <v>0</v>
      </c>
      <c r="J3467" s="22">
        <f t="shared" ref="J3467:K3467" si="1379">P3465</f>
        <v>0</v>
      </c>
      <c r="K3467" s="22">
        <f t="shared" si="1379"/>
        <v>0</v>
      </c>
    </row>
    <row r="3468" spans="3:13" ht="15" x14ac:dyDescent="0.3">
      <c r="C3468" s="1"/>
      <c r="D3468" s="7"/>
      <c r="E3468" s="7"/>
      <c r="F3468" s="7"/>
      <c r="H3468" s="22" t="s">
        <v>146</v>
      </c>
    </row>
    <row r="3469" spans="3:13" ht="15" x14ac:dyDescent="0.3">
      <c r="C3469" s="1"/>
      <c r="D3469" s="7"/>
      <c r="E3469" s="7"/>
      <c r="F3469" s="7"/>
      <c r="H3469" s="22" t="s">
        <v>147</v>
      </c>
    </row>
    <row r="3470" spans="3:13" ht="15" x14ac:dyDescent="0.3">
      <c r="C3470" s="1"/>
      <c r="D3470" s="7"/>
      <c r="E3470" s="7"/>
      <c r="F3470" s="7"/>
      <c r="H3470" s="22" t="s">
        <v>148</v>
      </c>
    </row>
    <row r="3471" spans="3:13" ht="14.4" x14ac:dyDescent="0.3">
      <c r="C3471" s="32"/>
      <c r="D3471" s="32"/>
      <c r="E3471" s="32"/>
      <c r="F3471" s="32"/>
      <c r="H3471" s="22" t="s">
        <v>149</v>
      </c>
    </row>
    <row r="3472" spans="3:13" ht="15.6" x14ac:dyDescent="0.3">
      <c r="C3472" s="1"/>
      <c r="D3472" s="13" t="s">
        <v>111</v>
      </c>
      <c r="E3472" s="17" t="s">
        <v>133</v>
      </c>
      <c r="F3472" s="6" t="str">
        <f>H3485</f>
        <v>Over $5,001</v>
      </c>
      <c r="H3472" s="22" t="s">
        <v>346</v>
      </c>
    </row>
    <row r="3473" spans="3:8" ht="15" customHeight="1" x14ac:dyDescent="0.3">
      <c r="C3473" s="1"/>
      <c r="D3473" s="71" t="str">
        <f>H3484</f>
        <v>MainFrame: ** z/OS, z/VSE</v>
      </c>
      <c r="E3473" s="71"/>
      <c r="F3473" s="71"/>
      <c r="H3473" s="22" t="s">
        <v>150</v>
      </c>
    </row>
    <row r="3474" spans="3:8" ht="15" customHeight="1" x14ac:dyDescent="0.3">
      <c r="C3474" s="1"/>
      <c r="D3474" s="71"/>
      <c r="E3474" s="71"/>
      <c r="F3474" s="71"/>
      <c r="H3474" s="22" t="s">
        <v>151</v>
      </c>
    </row>
    <row r="3475" spans="3:8" ht="15.6" x14ac:dyDescent="0.3">
      <c r="C3475" s="1"/>
      <c r="D3475" s="7" t="s">
        <v>120</v>
      </c>
      <c r="E3475" s="17" t="s">
        <v>134</v>
      </c>
      <c r="F3475" s="18">
        <f>$I$2</f>
        <v>45678</v>
      </c>
      <c r="H3475" s="22" t="s">
        <v>138</v>
      </c>
    </row>
    <row r="3476" spans="3:8" ht="15" x14ac:dyDescent="0.3">
      <c r="C3476" s="1"/>
      <c r="D3476" s="7"/>
      <c r="E3476" s="7"/>
      <c r="F3476" s="7"/>
      <c r="H3476" s="22" t="s">
        <v>139</v>
      </c>
    </row>
    <row r="3477" spans="3:8" ht="15" x14ac:dyDescent="0.3">
      <c r="C3477" s="1"/>
      <c r="D3477" s="7"/>
      <c r="E3477" s="7"/>
      <c r="F3477" s="7"/>
      <c r="H3477" s="22" t="s">
        <v>152</v>
      </c>
    </row>
    <row r="3478" spans="3:8" ht="14.4" x14ac:dyDescent="0.3">
      <c r="C3478" s="1"/>
      <c r="D3478" s="1"/>
      <c r="E3478" s="1"/>
      <c r="F3478" s="1"/>
      <c r="H3478" s="22" t="s">
        <v>153</v>
      </c>
    </row>
    <row r="3479" spans="3:8" ht="15.6" x14ac:dyDescent="0.3">
      <c r="C3479" s="1"/>
      <c r="D3479" s="13"/>
      <c r="E3479" s="17"/>
      <c r="F3479" s="6"/>
      <c r="H3479" s="22" t="s">
        <v>154</v>
      </c>
    </row>
    <row r="3480" spans="3:8" ht="15" customHeight="1" x14ac:dyDescent="0.3">
      <c r="C3480" s="1"/>
      <c r="D3480" s="71"/>
      <c r="E3480" s="71"/>
      <c r="F3480" s="71"/>
      <c r="H3480" s="22" t="s">
        <v>40</v>
      </c>
    </row>
    <row r="3481" spans="3:8" ht="15" customHeight="1" x14ac:dyDescent="0.3">
      <c r="C3481" s="1"/>
      <c r="D3481" s="71"/>
      <c r="E3481" s="71"/>
      <c r="F3481" s="71"/>
      <c r="H3481" s="22" t="s">
        <v>42</v>
      </c>
    </row>
    <row r="3482" spans="3:8" ht="15.6" x14ac:dyDescent="0.3">
      <c r="C3482" s="1"/>
      <c r="D3482" s="7"/>
      <c r="E3482" s="17"/>
      <c r="F3482" s="18"/>
      <c r="H3482" s="22"/>
    </row>
    <row r="3483" spans="3:8" ht="15" x14ac:dyDescent="0.3">
      <c r="C3483" s="1"/>
      <c r="D3483" s="7"/>
      <c r="E3483" s="7"/>
      <c r="F3483" s="7"/>
      <c r="H3483" s="22" t="s">
        <v>111</v>
      </c>
    </row>
    <row r="3484" spans="3:8" ht="15" x14ac:dyDescent="0.3">
      <c r="C3484" s="1"/>
      <c r="D3484" s="7"/>
      <c r="E3484" s="7"/>
      <c r="F3484" s="7"/>
      <c r="H3484" s="22" t="s">
        <v>312</v>
      </c>
    </row>
    <row r="3485" spans="3:8" ht="14.4" x14ac:dyDescent="0.3">
      <c r="C3485" s="1"/>
      <c r="D3485" s="1"/>
      <c r="E3485" s="1"/>
      <c r="F3485" s="1"/>
      <c r="H3485" s="22" t="s">
        <v>188</v>
      </c>
    </row>
    <row r="3486" spans="3:8" ht="15.6" x14ac:dyDescent="0.3">
      <c r="C3486" s="1"/>
      <c r="D3486" s="13"/>
      <c r="E3486" s="17"/>
      <c r="F3486" s="6"/>
      <c r="H3486" s="22" t="s">
        <v>120</v>
      </c>
    </row>
    <row r="3487" spans="3:8" ht="15" customHeight="1" x14ac:dyDescent="0.3">
      <c r="C3487" s="1"/>
      <c r="D3487" s="71"/>
      <c r="E3487" s="71"/>
      <c r="F3487" s="71"/>
      <c r="H3487" s="36">
        <v>43585</v>
      </c>
    </row>
    <row r="3488" spans="3:8" ht="15" customHeight="1" x14ac:dyDescent="0.3">
      <c r="C3488" s="1"/>
      <c r="D3488" s="71"/>
      <c r="E3488" s="71"/>
      <c r="F3488" s="71"/>
      <c r="H3488" s="22"/>
    </row>
    <row r="3489" spans="3:10" ht="15.6" x14ac:dyDescent="0.3">
      <c r="C3489" s="1"/>
      <c r="D3489" s="7"/>
      <c r="E3489" s="17"/>
      <c r="F3489" s="18"/>
      <c r="H3489" s="22"/>
    </row>
    <row r="3490" spans="3:10" ht="14.4" x14ac:dyDescent="0.3">
      <c r="C3490" s="1"/>
      <c r="D3490" s="1"/>
      <c r="E3490" s="1"/>
      <c r="F3490" s="1"/>
      <c r="H3490" s="22"/>
    </row>
    <row r="3491" spans="3:10" ht="14.4" x14ac:dyDescent="0.3">
      <c r="C3491" s="1"/>
      <c r="D3491" s="1"/>
      <c r="E3491" s="1"/>
      <c r="F3491" s="1"/>
      <c r="H3491" s="22"/>
    </row>
    <row r="3492" spans="3:10" ht="14.4" x14ac:dyDescent="0.3">
      <c r="C3492" s="1"/>
      <c r="D3492" s="1"/>
      <c r="E3492" s="1"/>
      <c r="F3492" s="1"/>
      <c r="H3492" s="22"/>
    </row>
    <row r="3493" spans="3:10" ht="14.4" x14ac:dyDescent="0.3">
      <c r="C3493" s="1"/>
      <c r="D3493" s="1"/>
      <c r="E3493" s="1"/>
      <c r="F3493" s="1"/>
      <c r="H3493" s="22"/>
    </row>
    <row r="3494" spans="3:10" ht="14.4" x14ac:dyDescent="0.3">
      <c r="C3494" s="1"/>
      <c r="D3494" s="1"/>
      <c r="E3494" s="1"/>
      <c r="F3494" s="1"/>
      <c r="H3494" s="22"/>
    </row>
    <row r="3495" spans="3:10" ht="14.4" x14ac:dyDescent="0.3">
      <c r="C3495" s="33"/>
      <c r="D3495" s="33"/>
      <c r="E3495" s="33"/>
      <c r="F3495" s="33"/>
      <c r="G3495">
        <f>3080-3005+1</f>
        <v>76</v>
      </c>
      <c r="H3495" s="22"/>
    </row>
    <row r="3496" spans="3:10" ht="14.4" x14ac:dyDescent="0.3">
      <c r="C3496" s="1"/>
      <c r="D3496" s="1"/>
      <c r="E3496" s="1"/>
      <c r="F3496" s="1"/>
      <c r="H3496" s="22"/>
    </row>
    <row r="3497" spans="3:10" ht="16.8" x14ac:dyDescent="0.3">
      <c r="C3497" s="72" t="s">
        <v>3</v>
      </c>
      <c r="D3497" s="72"/>
      <c r="E3497" s="72"/>
      <c r="F3497" s="72"/>
      <c r="H3497" s="22"/>
    </row>
    <row r="3498" spans="3:10" ht="16.8" x14ac:dyDescent="0.3">
      <c r="C3498" s="73" t="s">
        <v>4</v>
      </c>
      <c r="D3498" s="73"/>
      <c r="E3498" s="73"/>
      <c r="F3498" s="73"/>
      <c r="H3498" s="22"/>
    </row>
    <row r="3499" spans="3:10" ht="14.4" x14ac:dyDescent="0.3">
      <c r="C3499" s="1"/>
      <c r="D3499" s="9"/>
      <c r="E3499" s="9"/>
      <c r="F3499" s="9"/>
      <c r="H3499" s="22"/>
    </row>
    <row r="3500" spans="3:10" ht="15.6" x14ac:dyDescent="0.3">
      <c r="C3500" s="69" t="str">
        <f t="shared" ref="C3500:C3509" si="1380">+J3500</f>
        <v>Company Name:   SMARTSOFT, INC.</v>
      </c>
      <c r="D3500" s="69"/>
      <c r="E3500" s="69"/>
      <c r="F3500" s="69"/>
      <c r="H3500" s="22" t="s">
        <v>5</v>
      </c>
      <c r="I3500" s="22" t="s">
        <v>318</v>
      </c>
      <c r="J3500" s="22" t="str">
        <f t="shared" ref="J3500:J3509" si="1381">CONCATENATE(H3500,I3500)</f>
        <v>Company Name:   SMARTSOFT, INC.</v>
      </c>
    </row>
    <row r="3501" spans="3:10" ht="15.6" x14ac:dyDescent="0.3">
      <c r="C3501" s="69" t="str">
        <f t="shared" si="1380"/>
        <v>Product Name:   ACCUMAIL FRAMEWORKS</v>
      </c>
      <c r="D3501" s="69"/>
      <c r="E3501" s="69"/>
      <c r="F3501" s="69"/>
      <c r="H3501" s="22" t="s">
        <v>7</v>
      </c>
      <c r="I3501" s="22" t="s">
        <v>319</v>
      </c>
      <c r="J3501" s="22" t="str">
        <f t="shared" si="1381"/>
        <v>Product Name:   ACCUMAIL FRAMEWORKS</v>
      </c>
    </row>
    <row r="3502" spans="3:10" ht="15.6" x14ac:dyDescent="0.3">
      <c r="C3502" s="69" t="str">
        <f t="shared" si="1380"/>
        <v>Product Version:   1.9</v>
      </c>
      <c r="D3502" s="69"/>
      <c r="E3502" s="69"/>
      <c r="F3502" s="69"/>
      <c r="H3502" s="22" t="s">
        <v>9</v>
      </c>
      <c r="I3502" s="22">
        <v>1.9</v>
      </c>
      <c r="J3502" s="22" t="str">
        <f t="shared" si="1381"/>
        <v>Product Version:   1.9</v>
      </c>
    </row>
    <row r="3503" spans="3:10" ht="15" x14ac:dyDescent="0.3">
      <c r="C3503" s="70" t="str">
        <f t="shared" si="1380"/>
        <v>Sales Contact:   Anitra Tarpey</v>
      </c>
      <c r="D3503" s="70"/>
      <c r="E3503" s="70"/>
      <c r="F3503" s="70"/>
      <c r="H3503" s="22" t="s">
        <v>10</v>
      </c>
      <c r="I3503" s="22" t="s">
        <v>320</v>
      </c>
      <c r="J3503" s="22" t="str">
        <f t="shared" si="1381"/>
        <v>Sales Contact:   Anitra Tarpey</v>
      </c>
    </row>
    <row r="3504" spans="3:10" ht="15" x14ac:dyDescent="0.3">
      <c r="C3504" s="70" t="str">
        <f t="shared" si="1380"/>
        <v>Address:   31111 Agoura Rd Ste 250</v>
      </c>
      <c r="D3504" s="70"/>
      <c r="E3504" s="70"/>
      <c r="F3504" s="70"/>
      <c r="H3504" s="22" t="s">
        <v>12</v>
      </c>
      <c r="I3504" s="22" t="s">
        <v>350</v>
      </c>
      <c r="J3504" s="22" t="str">
        <f t="shared" si="1381"/>
        <v>Address:   31111 Agoura Rd Ste 250</v>
      </c>
    </row>
    <row r="3505" spans="3:10" ht="15" x14ac:dyDescent="0.3">
      <c r="C3505" s="70" t="str">
        <f t="shared" si="1380"/>
        <v>City State Zip:   Westlake Village CA  91361-4448</v>
      </c>
      <c r="D3505" s="70"/>
      <c r="E3505" s="70"/>
      <c r="F3505" s="70"/>
      <c r="H3505" s="22" t="s">
        <v>14</v>
      </c>
      <c r="I3505" s="22" t="s">
        <v>365</v>
      </c>
      <c r="J3505" s="22" t="str">
        <f t="shared" si="1381"/>
        <v>City State Zip:   Westlake Village CA  91361-4448</v>
      </c>
    </row>
    <row r="3506" spans="3:10" ht="15" x14ac:dyDescent="0.3">
      <c r="C3506" s="70" t="str">
        <f t="shared" si="1380"/>
        <v>Phone:   (888) 227-7221</v>
      </c>
      <c r="D3506" s="70"/>
      <c r="E3506" s="70"/>
      <c r="F3506" s="70"/>
      <c r="H3506" s="22" t="s">
        <v>15</v>
      </c>
      <c r="I3506" s="34" t="s">
        <v>326</v>
      </c>
      <c r="J3506" s="22" t="str">
        <f t="shared" si="1381"/>
        <v>Phone:   (888) 227-7221</v>
      </c>
    </row>
    <row r="3507" spans="3:10" ht="15" x14ac:dyDescent="0.3">
      <c r="C3507" s="70" t="str">
        <f t="shared" si="1380"/>
        <v>Fax:   (818) 707-9333</v>
      </c>
      <c r="D3507" s="70"/>
      <c r="E3507" s="70"/>
      <c r="F3507" s="70"/>
      <c r="H3507" s="22" t="s">
        <v>17</v>
      </c>
      <c r="I3507" s="22" t="s">
        <v>321</v>
      </c>
      <c r="J3507" s="22" t="str">
        <f t="shared" si="1381"/>
        <v>Fax:   (818) 707-9333</v>
      </c>
    </row>
    <row r="3508" spans="3:10" ht="15" x14ac:dyDescent="0.3">
      <c r="C3508" s="70" t="str">
        <f t="shared" si="1380"/>
        <v>Email:   anitrat@smartsoftusa.com</v>
      </c>
      <c r="D3508" s="70"/>
      <c r="E3508" s="70"/>
      <c r="F3508" s="70"/>
      <c r="H3508" s="22" t="s">
        <v>19</v>
      </c>
      <c r="I3508" s="22" t="s">
        <v>322</v>
      </c>
      <c r="J3508" s="22" t="str">
        <f t="shared" si="1381"/>
        <v>Email:   anitrat@smartsoftusa.com</v>
      </c>
    </row>
    <row r="3509" spans="3:10" ht="15" x14ac:dyDescent="0.3">
      <c r="C3509" s="70" t="str">
        <f t="shared" si="1380"/>
        <v>Web:   www.smartsoftusa.com/</v>
      </c>
      <c r="D3509" s="70"/>
      <c r="E3509" s="70"/>
      <c r="F3509" s="70"/>
      <c r="H3509" s="22" t="s">
        <v>21</v>
      </c>
      <c r="I3509" s="22" t="s">
        <v>323</v>
      </c>
      <c r="J3509" s="22" t="str">
        <f t="shared" si="1381"/>
        <v>Web:   www.smartsoftusa.com/</v>
      </c>
    </row>
    <row r="3510" spans="3:10" ht="14.4" x14ac:dyDescent="0.3">
      <c r="C3510" s="1"/>
      <c r="D3510" s="9"/>
      <c r="E3510" s="9"/>
      <c r="F3510" s="9"/>
      <c r="H3510" s="22" t="s">
        <v>23</v>
      </c>
      <c r="I3510" s="22"/>
    </row>
    <row r="3511" spans="3:10" ht="16.8" x14ac:dyDescent="0.3">
      <c r="C3511" s="68" t="s">
        <v>23</v>
      </c>
      <c r="D3511" s="68"/>
      <c r="E3511" s="68"/>
      <c r="F3511" s="68"/>
      <c r="H3511" s="22"/>
    </row>
    <row r="3512" spans="3:10" ht="15.6" x14ac:dyDescent="0.3">
      <c r="C3512" s="1"/>
      <c r="D3512" s="28" t="str">
        <f>H3512</f>
        <v>Standard Mail</v>
      </c>
      <c r="E3512" s="28" t="str">
        <f>H3529</f>
        <v>First-Class</v>
      </c>
      <c r="F3512" s="13" t="str">
        <f>+H3542</f>
        <v>Periodical</v>
      </c>
      <c r="H3512" s="22" t="s">
        <v>24</v>
      </c>
    </row>
    <row r="3513" spans="3:10" ht="15" x14ac:dyDescent="0.3">
      <c r="C3513" s="1"/>
      <c r="D3513" s="7" t="str">
        <f>+H3513</f>
        <v>✔Automation Flats</v>
      </c>
      <c r="E3513" s="7" t="str">
        <f>+H3530</f>
        <v>Automation Flat Trays on Pallets</v>
      </c>
      <c r="F3513" s="7" t="str">
        <f>+H3543</f>
        <v>✔Automation Letters</v>
      </c>
      <c r="H3513" s="22" t="s">
        <v>25</v>
      </c>
    </row>
    <row r="3514" spans="3:10" ht="15" x14ac:dyDescent="0.3">
      <c r="C3514" s="1"/>
      <c r="D3514" s="7" t="str">
        <f t="shared" ref="D3514:D3527" si="1382">+H3514</f>
        <v>✔Automation Letters</v>
      </c>
      <c r="E3514" s="7" t="str">
        <f t="shared" ref="E3514:E3524" si="1383">+H3531</f>
        <v>Automation Flats - Bundle Based Option</v>
      </c>
      <c r="F3514" s="7" t="str">
        <f t="shared" ref="F3514:F3525" si="1384">+H3544</f>
        <v>✔Barcoded Machinable Flats</v>
      </c>
      <c r="H3514" s="22" t="s">
        <v>26</v>
      </c>
    </row>
    <row r="3515" spans="3:10" ht="15" x14ac:dyDescent="0.3">
      <c r="C3515" s="1"/>
      <c r="D3515" s="7" t="str">
        <f t="shared" si="1382"/>
        <v>✔Co-Sacked Flats</v>
      </c>
      <c r="E3515" s="7" t="str">
        <f t="shared" si="1383"/>
        <v>✔Automation Flats - Tray Based Option</v>
      </c>
      <c r="F3515" s="7" t="str">
        <f t="shared" si="1384"/>
        <v>✔Carrier Route Flats</v>
      </c>
      <c r="H3515" s="22" t="s">
        <v>341</v>
      </c>
    </row>
    <row r="3516" spans="3:10" ht="15" x14ac:dyDescent="0.3">
      <c r="C3516" s="1"/>
      <c r="D3516" s="7" t="str">
        <f t="shared" si="1382"/>
        <v>✔ECR Flats</v>
      </c>
      <c r="E3516" s="7" t="str">
        <f t="shared" si="1383"/>
        <v>✔Automation Letters</v>
      </c>
      <c r="F3516" s="7" t="str">
        <f t="shared" si="1384"/>
        <v>✔Carrier Route Letters</v>
      </c>
      <c r="H3516" s="22" t="s">
        <v>27</v>
      </c>
    </row>
    <row r="3517" spans="3:10" ht="15" x14ac:dyDescent="0.3">
      <c r="C3517" s="1"/>
      <c r="D3517" s="7" t="str">
        <f t="shared" si="1382"/>
        <v>✔ECR Letters &lt;= 3.0 Ounces</v>
      </c>
      <c r="E3517" s="7" t="str">
        <f t="shared" si="1383"/>
        <v>Automation Letters - Trays on Pallets</v>
      </c>
      <c r="F3517" s="7" t="str">
        <f t="shared" si="1384"/>
        <v>Machinable Flat Bundles on Pallets</v>
      </c>
      <c r="H3517" s="22" t="s">
        <v>28</v>
      </c>
    </row>
    <row r="3518" spans="3:10" ht="15" x14ac:dyDescent="0.3">
      <c r="C3518" s="1"/>
      <c r="D3518" s="7" t="str">
        <f t="shared" si="1382"/>
        <v>✔ECR Letters &gt; 3.0 Ounces</v>
      </c>
      <c r="E3518" s="7" t="str">
        <f t="shared" si="1383"/>
        <v>✔Co-Trayed Flats</v>
      </c>
      <c r="F3518" s="7" t="str">
        <f t="shared" si="1384"/>
        <v>✔Machinable Flats Co-Sacked Preparation</v>
      </c>
      <c r="H3518" s="22" t="s">
        <v>29</v>
      </c>
    </row>
    <row r="3519" spans="3:10" ht="15" x14ac:dyDescent="0.3">
      <c r="C3519" s="1"/>
      <c r="D3519" s="7" t="str">
        <f t="shared" si="1382"/>
        <v>Flat Bundles on Pallets</v>
      </c>
      <c r="E3519" s="7" t="str">
        <f t="shared" si="1383"/>
        <v>Machinable Letter Trays on Pallets</v>
      </c>
      <c r="F3519" s="7" t="str">
        <f t="shared" si="1384"/>
        <v>Merged Bundles on Pallets</v>
      </c>
      <c r="H3519" s="22" t="s">
        <v>136</v>
      </c>
    </row>
    <row r="3520" spans="3:10" ht="15" x14ac:dyDescent="0.3">
      <c r="C3520" s="1"/>
      <c r="D3520" s="7" t="str">
        <f t="shared" si="1382"/>
        <v>✔Irregular Parcels</v>
      </c>
      <c r="E3520" s="7" t="str">
        <f t="shared" si="1383"/>
        <v>✔Machinable Letters</v>
      </c>
      <c r="F3520" s="7" t="str">
        <f t="shared" si="1384"/>
        <v>✔Merged Flats in Sacks</v>
      </c>
      <c r="H3520" s="22" t="s">
        <v>31</v>
      </c>
    </row>
    <row r="3521" spans="3:26" ht="15" x14ac:dyDescent="0.3">
      <c r="C3521" s="1"/>
      <c r="D3521" s="7" t="str">
        <f t="shared" si="1382"/>
        <v>✔Machinable Letters</v>
      </c>
      <c r="E3521" s="7" t="str">
        <f t="shared" si="1383"/>
        <v>Non-Automation Flat Trays on Pallets</v>
      </c>
      <c r="F3521" s="7" t="str">
        <f t="shared" si="1384"/>
        <v>Merged Pallets-5% Threshold</v>
      </c>
      <c r="H3521" s="22" t="s">
        <v>32</v>
      </c>
    </row>
    <row r="3522" spans="3:26" ht="15" x14ac:dyDescent="0.3">
      <c r="C3522" s="1"/>
      <c r="D3522" s="7" t="str">
        <f t="shared" si="1382"/>
        <v>✔Machinable Parcels</v>
      </c>
      <c r="E3522" s="7" t="str">
        <f t="shared" si="1383"/>
        <v>✔Non-Automation Flats</v>
      </c>
      <c r="F3522" s="7" t="str">
        <f t="shared" si="1384"/>
        <v>Merged Pallets-5% Threshold &amp; City State</v>
      </c>
      <c r="H3522" s="22" t="s">
        <v>33</v>
      </c>
    </row>
    <row r="3523" spans="3:26" ht="15" x14ac:dyDescent="0.3">
      <c r="C3523" s="1"/>
      <c r="D3523" s="7" t="str">
        <f t="shared" si="1382"/>
        <v>✔Merged Flat Bundles in Sacks</v>
      </c>
      <c r="E3523" s="7" t="str">
        <f t="shared" si="1383"/>
        <v>Non-Machinable Letter Trays on Pallets</v>
      </c>
      <c r="F3523" s="7" t="str">
        <f t="shared" si="1384"/>
        <v>✔Non-Automation Letters</v>
      </c>
      <c r="H3523" s="22" t="s">
        <v>34</v>
      </c>
    </row>
    <row r="3524" spans="3:26" ht="15" x14ac:dyDescent="0.3">
      <c r="C3524" s="1"/>
      <c r="D3524" s="7" t="str">
        <f t="shared" si="1382"/>
        <v>Merged Flat Bundles on Pallets</v>
      </c>
      <c r="E3524" s="7" t="str">
        <f t="shared" si="1383"/>
        <v>✔Nonmachinable Letters</v>
      </c>
      <c r="F3524" s="7" t="str">
        <f t="shared" si="1384"/>
        <v>✔Non-Barcoded Machinable Flats</v>
      </c>
      <c r="H3524" s="22" t="s">
        <v>137</v>
      </c>
    </row>
    <row r="3525" spans="3:26" ht="15" x14ac:dyDescent="0.3">
      <c r="C3525" s="1"/>
      <c r="D3525" s="7" t="str">
        <f t="shared" si="1382"/>
        <v>Merged Pallets-5% Threshold</v>
      </c>
      <c r="E3525" s="7"/>
      <c r="F3525" s="7" t="str">
        <f t="shared" si="1384"/>
        <v>Non-Machinable Flat Bundles on Pallets</v>
      </c>
      <c r="H3525" s="22" t="s">
        <v>138</v>
      </c>
    </row>
    <row r="3526" spans="3:26" ht="15" x14ac:dyDescent="0.3">
      <c r="C3526" s="1"/>
      <c r="D3526" s="7" t="str">
        <f t="shared" si="1382"/>
        <v>Merged Pallets-5% Threshold &amp; City State</v>
      </c>
      <c r="E3526" s="7"/>
      <c r="F3526" s="7"/>
      <c r="H3526" s="22" t="s">
        <v>139</v>
      </c>
    </row>
    <row r="3527" spans="3:26" ht="15" x14ac:dyDescent="0.3">
      <c r="C3527" s="1"/>
      <c r="D3527" s="7" t="str">
        <f t="shared" si="1382"/>
        <v>✔Non-Automation Flats</v>
      </c>
      <c r="E3527" s="7"/>
      <c r="F3527" s="7"/>
      <c r="H3527" s="22" t="s">
        <v>38</v>
      </c>
    </row>
    <row r="3528" spans="3:26" ht="15" x14ac:dyDescent="0.3">
      <c r="C3528" s="1"/>
      <c r="D3528" s="7" t="str">
        <f>+H3528</f>
        <v>✔Nonmachinable Letters</v>
      </c>
      <c r="E3528" s="29"/>
      <c r="F3528" s="7"/>
      <c r="H3528" s="22" t="s">
        <v>39</v>
      </c>
    </row>
    <row r="3529" spans="3:26" ht="16.8" x14ac:dyDescent="0.3">
      <c r="C3529" s="68" t="s">
        <v>40</v>
      </c>
      <c r="D3529" s="68"/>
      <c r="E3529" s="68"/>
      <c r="F3529" s="68"/>
      <c r="H3529" s="23" t="s">
        <v>41</v>
      </c>
    </row>
    <row r="3530" spans="3:26" ht="15.6" x14ac:dyDescent="0.3">
      <c r="C3530" s="1"/>
      <c r="D3530" s="28" t="s">
        <v>42</v>
      </c>
      <c r="E3530" s="30"/>
      <c r="F3530" s="7"/>
      <c r="H3530" s="22" t="s">
        <v>140</v>
      </c>
      <c r="I3530" s="22" t="s">
        <v>42</v>
      </c>
    </row>
    <row r="3531" spans="3:26" ht="15" x14ac:dyDescent="0.3">
      <c r="C3531" s="1"/>
      <c r="D3531" s="7" t="str">
        <f t="shared" ref="D3531:F3532" si="1385">I3531</f>
        <v>✔Optional Endorsement Lines (OELs)</v>
      </c>
      <c r="E3531" s="7" t="str">
        <f t="shared" si="1385"/>
        <v>✔Job Setup/Parameter Report</v>
      </c>
      <c r="F3531" s="7" t="str">
        <f t="shared" si="1385"/>
        <v>✔USPS Qualification Report</v>
      </c>
      <c r="H3531" s="22" t="s">
        <v>204</v>
      </c>
      <c r="I3531" s="23" t="s">
        <v>47</v>
      </c>
      <c r="J3531" s="23" t="s">
        <v>48</v>
      </c>
      <c r="K3531" s="23" t="s">
        <v>49</v>
      </c>
      <c r="L3531" s="23" t="s">
        <v>55</v>
      </c>
      <c r="M3531" s="23" t="s">
        <v>58</v>
      </c>
      <c r="N3531" s="23" t="s">
        <v>60</v>
      </c>
      <c r="O3531" s="23" t="s">
        <v>61</v>
      </c>
      <c r="P3531" s="23" t="s">
        <v>62</v>
      </c>
      <c r="Q3531" s="23" t="s">
        <v>63</v>
      </c>
      <c r="R3531" s="23" t="s">
        <v>64</v>
      </c>
      <c r="S3531" s="23" t="s">
        <v>65</v>
      </c>
      <c r="T3531" s="23" t="s">
        <v>66</v>
      </c>
      <c r="U3531" s="23" t="s">
        <v>67</v>
      </c>
      <c r="V3531" s="23" t="s">
        <v>68</v>
      </c>
      <c r="W3531" s="23" t="s">
        <v>69</v>
      </c>
      <c r="X3531" s="23" t="s">
        <v>70</v>
      </c>
      <c r="Y3531" s="23" t="s">
        <v>71</v>
      </c>
      <c r="Z3531" s="23" t="s">
        <v>73</v>
      </c>
    </row>
    <row r="3532" spans="3:26" ht="15" x14ac:dyDescent="0.3">
      <c r="C3532" s="1"/>
      <c r="D3532" s="7" t="str">
        <f t="shared" si="1385"/>
        <v>✔FSS Preparation</v>
      </c>
      <c r="E3532" s="7"/>
      <c r="F3532" s="7"/>
      <c r="H3532" s="22" t="s">
        <v>56</v>
      </c>
      <c r="I3532" s="22" t="str">
        <f>L3531</f>
        <v>✔FSS Preparation</v>
      </c>
      <c r="J3532" s="22" t="str">
        <f t="shared" ref="J3532:K3532" si="1386">M3531</f>
        <v>Carrier Route</v>
      </c>
      <c r="K3532" s="22" t="str">
        <f t="shared" si="1386"/>
        <v>✔CRD Trays</v>
      </c>
    </row>
    <row r="3533" spans="3:26" ht="15" x14ac:dyDescent="0.3">
      <c r="C3533" s="1"/>
      <c r="D3533" s="7"/>
      <c r="E3533" s="7"/>
      <c r="F3533" s="7"/>
      <c r="H3533" s="22" t="s">
        <v>26</v>
      </c>
      <c r="I3533" s="22" t="str">
        <f>O3531</f>
        <v>✔CR5 Trays</v>
      </c>
      <c r="J3533" s="22" t="str">
        <f t="shared" ref="J3533:K3533" si="1387">P3531</f>
        <v>✔CR3 Trays</v>
      </c>
      <c r="K3533" s="22" t="str">
        <f t="shared" si="1387"/>
        <v>✔CRD Sacks</v>
      </c>
    </row>
    <row r="3534" spans="3:26" ht="15" x14ac:dyDescent="0.3">
      <c r="C3534" s="1"/>
      <c r="D3534" s="7"/>
      <c r="E3534" s="7"/>
      <c r="F3534" s="7"/>
      <c r="H3534" s="22" t="s">
        <v>141</v>
      </c>
      <c r="I3534" s="22" t="str">
        <f>R3531</f>
        <v>✔CR5S Sacks</v>
      </c>
      <c r="J3534" s="22" t="str">
        <f t="shared" ref="J3534:K3534" si="1388">S3531</f>
        <v>✔CR5 Sacks</v>
      </c>
      <c r="K3534" s="22" t="str">
        <f t="shared" si="1388"/>
        <v>✔CR3 Sacks</v>
      </c>
    </row>
    <row r="3535" spans="3:26" ht="14.4" x14ac:dyDescent="0.3">
      <c r="C3535" s="1"/>
      <c r="D3535" s="9"/>
      <c r="E3535" s="9"/>
      <c r="F3535" s="9"/>
      <c r="H3535" s="22" t="s">
        <v>344</v>
      </c>
    </row>
    <row r="3536" spans="3:26" ht="15.6" x14ac:dyDescent="0.3">
      <c r="C3536" s="1"/>
      <c r="D3536" s="13" t="s">
        <v>58</v>
      </c>
      <c r="E3536" s="7"/>
      <c r="F3536" s="7"/>
      <c r="H3536" s="22" t="s">
        <v>142</v>
      </c>
      <c r="I3536" s="22" t="s">
        <v>58</v>
      </c>
    </row>
    <row r="3537" spans="3:21" ht="15" x14ac:dyDescent="0.3">
      <c r="C3537" s="1"/>
      <c r="D3537" s="7" t="str">
        <f>I3537</f>
        <v>✔CRD Trays</v>
      </c>
      <c r="E3537" s="7" t="str">
        <f>J3537</f>
        <v>✔CR5 Trays</v>
      </c>
      <c r="F3537" s="7" t="str">
        <f>K3537</f>
        <v>✔CR3 Trays</v>
      </c>
      <c r="H3537" s="22" t="s">
        <v>32</v>
      </c>
      <c r="I3537" s="23" t="s">
        <v>60</v>
      </c>
      <c r="J3537" s="23" t="s">
        <v>61</v>
      </c>
      <c r="K3537" s="23" t="s">
        <v>62</v>
      </c>
      <c r="L3537" s="23" t="s">
        <v>63</v>
      </c>
      <c r="M3537" s="23" t="s">
        <v>64</v>
      </c>
      <c r="N3537" s="23" t="s">
        <v>65</v>
      </c>
      <c r="O3537" s="23" t="s">
        <v>66</v>
      </c>
      <c r="P3537" s="23" t="s">
        <v>67</v>
      </c>
      <c r="Q3537" s="23" t="s">
        <v>68</v>
      </c>
      <c r="R3537" s="23" t="s">
        <v>69</v>
      </c>
      <c r="S3537" s="23" t="s">
        <v>70</v>
      </c>
      <c r="T3537" s="23" t="s">
        <v>71</v>
      </c>
      <c r="U3537" s="23" t="s">
        <v>73</v>
      </c>
    </row>
    <row r="3538" spans="3:21" ht="15" x14ac:dyDescent="0.3">
      <c r="C3538" s="1"/>
      <c r="D3538" s="7" t="str">
        <f>I3538</f>
        <v>✔CRD Sacks</v>
      </c>
      <c r="E3538" s="7" t="str">
        <f t="shared" ref="E3538:F3540" si="1389">J3538</f>
        <v>✔CR5S Sacks</v>
      </c>
      <c r="F3538" s="7" t="str">
        <f t="shared" si="1389"/>
        <v>✔CR5 Sacks</v>
      </c>
      <c r="H3538" s="22" t="s">
        <v>143</v>
      </c>
      <c r="I3538" s="22" t="str">
        <f>L3537</f>
        <v>✔CRD Sacks</v>
      </c>
      <c r="J3538" s="22" t="str">
        <f t="shared" ref="J3538:K3538" si="1390">M3537</f>
        <v>✔CR5S Sacks</v>
      </c>
      <c r="K3538" s="22" t="str">
        <f t="shared" si="1390"/>
        <v>✔CR5 Sacks</v>
      </c>
    </row>
    <row r="3539" spans="3:21" ht="15" x14ac:dyDescent="0.3">
      <c r="C3539" s="1"/>
      <c r="D3539" s="7" t="str">
        <f>I3539</f>
        <v>✔CR3 Sacks</v>
      </c>
      <c r="E3539" s="7" t="str">
        <f t="shared" si="1389"/>
        <v>✔High Density (HD) Price</v>
      </c>
      <c r="F3539" s="7" t="str">
        <f t="shared" si="1389"/>
        <v>✔Saturation Price (75%Total)</v>
      </c>
      <c r="H3539" s="22" t="s">
        <v>38</v>
      </c>
      <c r="I3539" s="22" t="str">
        <f>O3537</f>
        <v>✔CR3 Sacks</v>
      </c>
      <c r="J3539" s="22" t="str">
        <f t="shared" ref="J3539:K3539" si="1391">P3537</f>
        <v>✔High Density (HD) Price</v>
      </c>
      <c r="K3539" s="22" t="str">
        <f t="shared" si="1391"/>
        <v>✔Saturation Price (75%Total)</v>
      </c>
    </row>
    <row r="3540" spans="3:21" ht="15" x14ac:dyDescent="0.3">
      <c r="C3540" s="1"/>
      <c r="D3540" s="7" t="str">
        <f>I3540</f>
        <v>✔Saturation Price (90%Res)</v>
      </c>
      <c r="E3540" s="7" t="str">
        <f t="shared" si="1389"/>
        <v>✔eLOT Sequencing</v>
      </c>
      <c r="F3540" s="7" t="str">
        <f t="shared" si="1389"/>
        <v>✔Walk Sequencing</v>
      </c>
      <c r="H3540" s="22" t="s">
        <v>144</v>
      </c>
      <c r="I3540" s="22" t="str">
        <f>R3537</f>
        <v>✔Saturation Price (90%Res)</v>
      </c>
      <c r="J3540" s="22" t="str">
        <f t="shared" ref="J3540:K3540" si="1392">S3537</f>
        <v>✔eLOT Sequencing</v>
      </c>
      <c r="K3540" s="22" t="str">
        <f t="shared" si="1392"/>
        <v>✔Walk Sequencing</v>
      </c>
    </row>
    <row r="3541" spans="3:21" ht="15" x14ac:dyDescent="0.3">
      <c r="C3541" s="1"/>
      <c r="D3541" s="7" t="str">
        <f>I3541</f>
        <v>✔High Density Plus (HDP) Price</v>
      </c>
      <c r="E3541" s="7"/>
      <c r="F3541" s="7"/>
      <c r="H3541" s="22" t="s">
        <v>39</v>
      </c>
      <c r="I3541" s="22" t="str">
        <f>U3537</f>
        <v>✔High Density Plus (HDP) Price</v>
      </c>
      <c r="J3541" s="22">
        <f t="shared" ref="J3541:K3541" si="1393">V3537</f>
        <v>0</v>
      </c>
      <c r="K3541" s="22">
        <f t="shared" si="1393"/>
        <v>0</v>
      </c>
    </row>
    <row r="3542" spans="3:21" ht="15" x14ac:dyDescent="0.3">
      <c r="C3542" s="1"/>
      <c r="D3542" s="7"/>
      <c r="E3542" s="7"/>
      <c r="F3542" s="7"/>
      <c r="H3542" s="22" t="s">
        <v>76</v>
      </c>
    </row>
    <row r="3543" spans="3:21" ht="15.6" x14ac:dyDescent="0.3">
      <c r="C3543" s="1"/>
      <c r="D3543" s="13" t="s">
        <v>90</v>
      </c>
      <c r="E3543" s="7"/>
      <c r="F3543" s="7"/>
      <c r="H3543" s="22" t="s">
        <v>26</v>
      </c>
      <c r="I3543" s="22" t="s">
        <v>90</v>
      </c>
    </row>
    <row r="3544" spans="3:21" ht="15" x14ac:dyDescent="0.3">
      <c r="C3544" s="1"/>
      <c r="D3544" s="7" t="str">
        <f>I3544</f>
        <v>✔Outside County Container Report</v>
      </c>
      <c r="E3544" s="7" t="str">
        <f t="shared" ref="E3544:F3545" si="1394">J3544</f>
        <v>✔PER - 6pc Letter Tray Minimum</v>
      </c>
      <c r="F3544" s="7" t="str">
        <f t="shared" si="1394"/>
        <v>✔PER - In County Prices</v>
      </c>
      <c r="H3544" s="22" t="s">
        <v>78</v>
      </c>
      <c r="I3544" s="23" t="s">
        <v>93</v>
      </c>
      <c r="J3544" s="23" t="s">
        <v>94</v>
      </c>
      <c r="K3544" s="23" t="s">
        <v>96</v>
      </c>
      <c r="L3544" s="23" t="s">
        <v>97</v>
      </c>
      <c r="M3544" s="23" t="s">
        <v>99</v>
      </c>
      <c r="N3544" s="23" t="s">
        <v>101</v>
      </c>
    </row>
    <row r="3545" spans="3:21" ht="15" x14ac:dyDescent="0.3">
      <c r="C3545" s="1"/>
      <c r="D3545" s="7" t="str">
        <f t="shared" ref="D3545" si="1395">I3545</f>
        <v>✔PER - Zone Summary Report</v>
      </c>
      <c r="E3545" s="7" t="str">
        <f t="shared" si="1394"/>
        <v>✔Outside County Bundle Report</v>
      </c>
      <c r="F3545" s="7" t="str">
        <f t="shared" si="1394"/>
        <v>✔24-pc Trays/Sacks</v>
      </c>
      <c r="H3545" s="22" t="s">
        <v>87</v>
      </c>
      <c r="I3545" s="22" t="str">
        <f>L3544</f>
        <v>✔PER - Zone Summary Report</v>
      </c>
      <c r="J3545" s="22" t="str">
        <f t="shared" ref="J3545:K3545" si="1396">M3544</f>
        <v>✔Outside County Bundle Report</v>
      </c>
      <c r="K3545" s="22" t="str">
        <f t="shared" si="1396"/>
        <v>✔24-pc Trays/Sacks</v>
      </c>
    </row>
    <row r="3546" spans="3:21" ht="15" x14ac:dyDescent="0.3">
      <c r="C3546" s="1"/>
      <c r="D3546" s="7"/>
      <c r="E3546" s="7"/>
      <c r="F3546" s="7"/>
      <c r="H3546" s="22" t="s">
        <v>88</v>
      </c>
      <c r="I3546" s="22">
        <f>O3544</f>
        <v>0</v>
      </c>
      <c r="J3546" s="22">
        <f t="shared" ref="J3546:K3546" si="1397">P3544</f>
        <v>0</v>
      </c>
      <c r="K3546" s="22">
        <f t="shared" si="1397"/>
        <v>0</v>
      </c>
    </row>
    <row r="3547" spans="3:21" ht="15" x14ac:dyDescent="0.3">
      <c r="C3547" s="1"/>
      <c r="D3547" s="7"/>
      <c r="E3547" s="7"/>
      <c r="F3547" s="7"/>
      <c r="H3547" s="22" t="s">
        <v>149</v>
      </c>
      <c r="I3547" s="22">
        <f>R3544</f>
        <v>0</v>
      </c>
      <c r="J3547" s="22">
        <f>S3544</f>
        <v>0</v>
      </c>
      <c r="K3547" s="22">
        <f>T3544</f>
        <v>0</v>
      </c>
    </row>
    <row r="3548" spans="3:21" ht="15" x14ac:dyDescent="0.3">
      <c r="C3548" s="1"/>
      <c r="D3548" s="7"/>
      <c r="E3548" s="7"/>
      <c r="F3548" s="7"/>
      <c r="H3548" s="22" t="s">
        <v>342</v>
      </c>
    </row>
    <row r="3549" spans="3:21" ht="15.6" x14ac:dyDescent="0.3">
      <c r="C3549" s="1"/>
      <c r="D3549" s="13" t="s">
        <v>104</v>
      </c>
      <c r="E3549" s="7"/>
      <c r="F3549" s="7"/>
      <c r="H3549" s="22" t="s">
        <v>150</v>
      </c>
      <c r="I3549" s="22" t="s">
        <v>104</v>
      </c>
    </row>
    <row r="3550" spans="3:21" ht="15" x14ac:dyDescent="0.3">
      <c r="C3550" s="1"/>
      <c r="D3550" s="7" t="str">
        <f>I3550</f>
        <v>✔5-digit Scheme Bundles (L007)</v>
      </c>
      <c r="E3550" s="7" t="str">
        <f t="shared" ref="E3550:F3550" si="1398">J3550</f>
        <v>✔3-digit Scheme Bundles (L008)</v>
      </c>
      <c r="F3550" s="7" t="str">
        <f t="shared" si="1398"/>
        <v>✔5-digit Scheme Sacks</v>
      </c>
      <c r="H3550" s="22" t="s">
        <v>102</v>
      </c>
      <c r="I3550" s="23" t="s">
        <v>107</v>
      </c>
      <c r="J3550" s="23" t="s">
        <v>108</v>
      </c>
      <c r="K3550" s="23" t="s">
        <v>109</v>
      </c>
    </row>
    <row r="3551" spans="3:21" ht="15" x14ac:dyDescent="0.3">
      <c r="C3551" s="1"/>
      <c r="D3551" s="7"/>
      <c r="E3551" s="7"/>
      <c r="F3551" s="7"/>
      <c r="H3551" s="22" t="s">
        <v>138</v>
      </c>
    </row>
    <row r="3552" spans="3:21" ht="15.6" x14ac:dyDescent="0.3">
      <c r="C3552" s="1"/>
      <c r="D3552" s="13" t="s">
        <v>110</v>
      </c>
      <c r="E3552" s="7"/>
      <c r="F3552" s="7"/>
      <c r="H3552" s="22" t="s">
        <v>139</v>
      </c>
      <c r="I3552" s="22" t="s">
        <v>110</v>
      </c>
    </row>
    <row r="3553" spans="3:14" ht="15" x14ac:dyDescent="0.3">
      <c r="C3553" s="1"/>
      <c r="D3553" s="7" t="str">
        <f>I3553</f>
        <v>✔5-digit\Scheme Trays</v>
      </c>
      <c r="E3553" s="7" t="str">
        <f t="shared" ref="E3553:F3553" si="1399">J3553</f>
        <v>✔3-digit\Scheme Trays</v>
      </c>
      <c r="F3553" s="7" t="str">
        <f t="shared" si="1399"/>
        <v>✔AADC Trays</v>
      </c>
      <c r="H3553" s="22" t="s">
        <v>103</v>
      </c>
      <c r="I3553" s="23" t="s">
        <v>114</v>
      </c>
      <c r="J3553" s="23" t="s">
        <v>115</v>
      </c>
      <c r="K3553" s="23" t="s">
        <v>116</v>
      </c>
    </row>
    <row r="3554" spans="3:14" ht="15" x14ac:dyDescent="0.3">
      <c r="C3554" s="1"/>
      <c r="D3554" s="7"/>
      <c r="E3554" s="7"/>
      <c r="F3554" s="7"/>
      <c r="H3554" s="22" t="s">
        <v>105</v>
      </c>
      <c r="I3554" s="22">
        <f>L3553</f>
        <v>0</v>
      </c>
      <c r="J3554" s="22">
        <f t="shared" ref="J3554:K3554" si="1400">M3553</f>
        <v>0</v>
      </c>
      <c r="K3554" s="22">
        <f t="shared" si="1400"/>
        <v>0</v>
      </c>
    </row>
    <row r="3555" spans="3:14" ht="15" x14ac:dyDescent="0.3">
      <c r="C3555" s="1"/>
      <c r="D3555" s="7"/>
      <c r="E3555" s="7"/>
      <c r="F3555" s="7"/>
      <c r="H3555" s="22" t="s">
        <v>154</v>
      </c>
    </row>
    <row r="3556" spans="3:14" ht="15.6" x14ac:dyDescent="0.3">
      <c r="C3556" s="1"/>
      <c r="D3556" s="13" t="s">
        <v>119</v>
      </c>
      <c r="E3556" s="7"/>
      <c r="F3556" s="7"/>
      <c r="H3556" s="22" t="s">
        <v>40</v>
      </c>
      <c r="I3556" s="22" t="s">
        <v>119</v>
      </c>
    </row>
    <row r="3557" spans="3:14" ht="15" x14ac:dyDescent="0.3">
      <c r="C3557" s="1"/>
      <c r="D3557" s="7" t="str">
        <f>I3557</f>
        <v>✔PS Form 3600-FCM</v>
      </c>
      <c r="E3557" s="7" t="str">
        <f t="shared" ref="E3557:F3558" si="1401">J3557</f>
        <v>✔PS Form 3600-PM</v>
      </c>
      <c r="F3557" s="7" t="str">
        <f t="shared" si="1401"/>
        <v>✔PS Form 3602-EZ</v>
      </c>
      <c r="H3557" s="22"/>
      <c r="I3557" s="22" t="s">
        <v>123</v>
      </c>
      <c r="J3557" s="22" t="s">
        <v>124</v>
      </c>
      <c r="K3557" s="22" t="s">
        <v>126</v>
      </c>
      <c r="L3557" s="22" t="s">
        <v>128</v>
      </c>
      <c r="M3557" s="22" t="s">
        <v>130</v>
      </c>
      <c r="N3557" s="22" t="s">
        <v>131</v>
      </c>
    </row>
    <row r="3558" spans="3:14" ht="15" x14ac:dyDescent="0.3">
      <c r="C3558" s="1"/>
      <c r="D3558" s="7" t="str">
        <f t="shared" ref="D3558" si="1402">I3558</f>
        <v>✔PS Form 3602-NZ</v>
      </c>
      <c r="E3558" s="7" t="str">
        <f t="shared" si="1401"/>
        <v>✔PS Form 3605-R</v>
      </c>
      <c r="F3558" s="7" t="str">
        <f t="shared" si="1401"/>
        <v>✔PS Form 8125</v>
      </c>
      <c r="H3558" s="22" t="s">
        <v>111</v>
      </c>
      <c r="I3558" s="22" t="str">
        <f>L3557</f>
        <v>✔PS Form 3602-NZ</v>
      </c>
      <c r="J3558" s="22" t="str">
        <f t="shared" ref="J3558:K3558" si="1403">M3557</f>
        <v>✔PS Form 3605-R</v>
      </c>
      <c r="K3558" s="22" t="str">
        <f t="shared" si="1403"/>
        <v>✔PS Form 8125</v>
      </c>
    </row>
    <row r="3559" spans="3:14" ht="15" x14ac:dyDescent="0.3">
      <c r="C3559" s="1"/>
      <c r="D3559" s="7"/>
      <c r="E3559" s="7"/>
      <c r="F3559" s="7"/>
      <c r="H3559" s="22" t="s">
        <v>117</v>
      </c>
      <c r="I3559" s="22">
        <f>O3557</f>
        <v>0</v>
      </c>
      <c r="J3559" s="22">
        <f t="shared" ref="J3559:K3559" si="1404">P3557</f>
        <v>0</v>
      </c>
      <c r="K3559" s="22">
        <f t="shared" si="1404"/>
        <v>0</v>
      </c>
    </row>
    <row r="3560" spans="3:14" ht="15" x14ac:dyDescent="0.3">
      <c r="C3560" s="1"/>
      <c r="D3560" s="7"/>
      <c r="E3560" s="7"/>
      <c r="F3560" s="7"/>
      <c r="H3560" s="22" t="s">
        <v>160</v>
      </c>
      <c r="I3560" s="22">
        <f>R3557</f>
        <v>0</v>
      </c>
      <c r="J3560" s="22">
        <f>S3557</f>
        <v>0</v>
      </c>
      <c r="K3560" s="22">
        <f>T3557</f>
        <v>0</v>
      </c>
    </row>
    <row r="3561" spans="3:14" ht="14.4" x14ac:dyDescent="0.3">
      <c r="C3561" s="32"/>
      <c r="D3561" s="32"/>
      <c r="E3561" s="32"/>
      <c r="F3561" s="32"/>
      <c r="H3561" s="22" t="s">
        <v>120</v>
      </c>
    </row>
    <row r="3562" spans="3:14" ht="15.6" x14ac:dyDescent="0.3">
      <c r="C3562" s="1"/>
      <c r="D3562" s="13" t="s">
        <v>111</v>
      </c>
      <c r="E3562" s="17" t="s">
        <v>133</v>
      </c>
      <c r="F3562" s="6" t="str">
        <f>H3560</f>
        <v>$1,001 - $5,000</v>
      </c>
      <c r="H3562" s="36">
        <v>43585</v>
      </c>
    </row>
    <row r="3563" spans="3:14" ht="15" customHeight="1" x14ac:dyDescent="0.3">
      <c r="C3563" s="1"/>
      <c r="D3563" s="71" t="str">
        <f>H3559</f>
        <v>PC: ** WINDOWS</v>
      </c>
      <c r="E3563" s="71"/>
      <c r="F3563" s="71"/>
      <c r="H3563" s="22"/>
    </row>
    <row r="3564" spans="3:14" ht="15" customHeight="1" x14ac:dyDescent="0.3">
      <c r="C3564" s="1"/>
      <c r="D3564" s="71"/>
      <c r="E3564" s="71"/>
      <c r="F3564" s="71"/>
      <c r="H3564" s="22"/>
    </row>
    <row r="3565" spans="3:14" ht="15.6" x14ac:dyDescent="0.3">
      <c r="C3565" s="1"/>
      <c r="D3565" s="7" t="s">
        <v>120</v>
      </c>
      <c r="E3565" s="17" t="s">
        <v>134</v>
      </c>
      <c r="F3565" s="18">
        <f>$I$2</f>
        <v>45678</v>
      </c>
      <c r="H3565" s="22"/>
    </row>
    <row r="3566" spans="3:14" ht="14.4" x14ac:dyDescent="0.3">
      <c r="C3566" s="1"/>
      <c r="D3566" s="1"/>
      <c r="E3566" s="1"/>
      <c r="F3566" s="1"/>
      <c r="H3566" s="22"/>
    </row>
    <row r="3567" spans="3:14" ht="14.4" x14ac:dyDescent="0.3">
      <c r="C3567" s="1"/>
      <c r="D3567" s="1"/>
      <c r="E3567" s="1"/>
      <c r="F3567" s="1"/>
      <c r="H3567" s="22"/>
    </row>
    <row r="3568" spans="3:14" ht="14.4" x14ac:dyDescent="0.3">
      <c r="C3568" s="1"/>
      <c r="D3568" s="1"/>
      <c r="E3568" s="1"/>
      <c r="F3568" s="1"/>
      <c r="H3568" s="22"/>
    </row>
    <row r="3569" spans="3:10" ht="14.4" x14ac:dyDescent="0.3">
      <c r="C3569" s="1"/>
      <c r="D3569" s="1"/>
      <c r="E3569" s="1"/>
      <c r="F3569" s="1"/>
      <c r="H3569" s="22"/>
    </row>
    <row r="3570" spans="3:10" ht="14.4" x14ac:dyDescent="0.3">
      <c r="C3570" s="1"/>
      <c r="D3570" s="1"/>
      <c r="E3570" s="1"/>
      <c r="F3570" s="1"/>
      <c r="H3570" s="22"/>
    </row>
    <row r="3571" spans="3:10" ht="14.4" x14ac:dyDescent="0.3">
      <c r="C3571" s="33"/>
      <c r="D3571" s="33"/>
      <c r="E3571" s="33"/>
      <c r="F3571" s="33"/>
      <c r="G3571">
        <f>3619-3544+1</f>
        <v>76</v>
      </c>
      <c r="H3571" s="22"/>
    </row>
    <row r="3572" spans="3:10" ht="14.4" x14ac:dyDescent="0.3">
      <c r="C3572" s="1"/>
      <c r="D3572" s="1"/>
      <c r="E3572" s="1"/>
      <c r="F3572" s="1"/>
      <c r="H3572" s="22"/>
    </row>
    <row r="3573" spans="3:10" ht="16.8" x14ac:dyDescent="0.3">
      <c r="C3573" s="72" t="s">
        <v>3</v>
      </c>
      <c r="D3573" s="72"/>
      <c r="E3573" s="72"/>
      <c r="F3573" s="72"/>
      <c r="H3573" s="22"/>
    </row>
    <row r="3574" spans="3:10" ht="16.8" x14ac:dyDescent="0.3">
      <c r="C3574" s="73" t="s">
        <v>4</v>
      </c>
      <c r="D3574" s="73"/>
      <c r="E3574" s="73"/>
      <c r="F3574" s="73"/>
      <c r="H3574" s="22"/>
    </row>
    <row r="3575" spans="3:10" ht="14.4" x14ac:dyDescent="0.3">
      <c r="C3575" s="1"/>
      <c r="D3575" s="9"/>
      <c r="E3575" s="9"/>
      <c r="F3575" s="9"/>
      <c r="H3575" s="22"/>
    </row>
    <row r="3576" spans="3:10" ht="15.6" x14ac:dyDescent="0.3">
      <c r="C3576" s="69" t="str">
        <f t="shared" ref="C3576:C3585" si="1405">+J3576</f>
        <v>Company Name:   SMARTSOFT, INC.</v>
      </c>
      <c r="D3576" s="69"/>
      <c r="E3576" s="69"/>
      <c r="F3576" s="69"/>
      <c r="H3576" s="22" t="s">
        <v>5</v>
      </c>
      <c r="I3576" s="22" t="s">
        <v>318</v>
      </c>
      <c r="J3576" s="22" t="str">
        <f t="shared" ref="J3576:J3585" si="1406">CONCATENATE(H3576,I3576)</f>
        <v>Company Name:   SMARTSOFT, INC.</v>
      </c>
    </row>
    <row r="3577" spans="3:10" ht="15.6" x14ac:dyDescent="0.3">
      <c r="C3577" s="69" t="str">
        <f t="shared" si="1405"/>
        <v>Product Name:   SMARTADDRESSER</v>
      </c>
      <c r="D3577" s="69"/>
      <c r="E3577" s="69"/>
      <c r="F3577" s="69"/>
      <c r="H3577" s="22" t="s">
        <v>7</v>
      </c>
      <c r="I3577" s="22" t="s">
        <v>324</v>
      </c>
      <c r="J3577" s="22" t="str">
        <f t="shared" si="1406"/>
        <v>Product Name:   SMARTADDRESSER</v>
      </c>
    </row>
    <row r="3578" spans="3:10" ht="15.6" x14ac:dyDescent="0.3">
      <c r="C3578" s="69" t="str">
        <f t="shared" si="1405"/>
        <v>Product Version:   5.11</v>
      </c>
      <c r="D3578" s="69"/>
      <c r="E3578" s="69"/>
      <c r="F3578" s="69"/>
      <c r="H3578" s="22" t="s">
        <v>9</v>
      </c>
      <c r="I3578" s="22">
        <v>5.1100000000000003</v>
      </c>
      <c r="J3578" s="22" t="str">
        <f t="shared" si="1406"/>
        <v>Product Version:   5.11</v>
      </c>
    </row>
    <row r="3579" spans="3:10" ht="15" x14ac:dyDescent="0.3">
      <c r="C3579" s="70" t="str">
        <f t="shared" si="1405"/>
        <v>Sales Contact:   Corry Casler</v>
      </c>
      <c r="D3579" s="70"/>
      <c r="E3579" s="70"/>
      <c r="F3579" s="70"/>
      <c r="H3579" s="22" t="s">
        <v>10</v>
      </c>
      <c r="I3579" s="22" t="s">
        <v>325</v>
      </c>
      <c r="J3579" s="22" t="str">
        <f t="shared" si="1406"/>
        <v>Sales Contact:   Corry Casler</v>
      </c>
    </row>
    <row r="3580" spans="3:10" ht="15" x14ac:dyDescent="0.3">
      <c r="C3580" s="70" t="str">
        <f t="shared" si="1405"/>
        <v>Address:   31111 Agoura Rd Ste 250</v>
      </c>
      <c r="D3580" s="70"/>
      <c r="E3580" s="70"/>
      <c r="F3580" s="70"/>
      <c r="H3580" s="22" t="s">
        <v>12</v>
      </c>
      <c r="I3580" s="22" t="s">
        <v>350</v>
      </c>
      <c r="J3580" s="22" t="str">
        <f t="shared" si="1406"/>
        <v>Address:   31111 Agoura Rd Ste 250</v>
      </c>
    </row>
    <row r="3581" spans="3:10" ht="15" x14ac:dyDescent="0.3">
      <c r="C3581" s="70" t="str">
        <f t="shared" si="1405"/>
        <v>City State Zip:   Westlake Village CA  91361-4448</v>
      </c>
      <c r="D3581" s="70"/>
      <c r="E3581" s="70"/>
      <c r="F3581" s="70"/>
      <c r="H3581" s="22" t="s">
        <v>14</v>
      </c>
      <c r="I3581" s="22" t="s">
        <v>365</v>
      </c>
      <c r="J3581" s="22" t="str">
        <f t="shared" si="1406"/>
        <v>City State Zip:   Westlake Village CA  91361-4448</v>
      </c>
    </row>
    <row r="3582" spans="3:10" ht="15" x14ac:dyDescent="0.3">
      <c r="C3582" s="70" t="str">
        <f t="shared" si="1405"/>
        <v>Phone:   (888) 227-7221</v>
      </c>
      <c r="D3582" s="70"/>
      <c r="E3582" s="70"/>
      <c r="F3582" s="70"/>
      <c r="H3582" s="22" t="s">
        <v>15</v>
      </c>
      <c r="I3582" s="22" t="s">
        <v>326</v>
      </c>
      <c r="J3582" s="22" t="str">
        <f t="shared" si="1406"/>
        <v>Phone:   (888) 227-7221</v>
      </c>
    </row>
    <row r="3583" spans="3:10" ht="15" x14ac:dyDescent="0.3">
      <c r="C3583" s="70" t="str">
        <f t="shared" si="1405"/>
        <v>Fax:   (818) 707-9333</v>
      </c>
      <c r="D3583" s="70"/>
      <c r="E3583" s="70"/>
      <c r="F3583" s="70"/>
      <c r="H3583" s="22" t="s">
        <v>17</v>
      </c>
      <c r="I3583" s="22" t="s">
        <v>321</v>
      </c>
      <c r="J3583" s="22" t="str">
        <f t="shared" si="1406"/>
        <v>Fax:   (818) 707-9333</v>
      </c>
    </row>
    <row r="3584" spans="3:10" ht="15" x14ac:dyDescent="0.3">
      <c r="C3584" s="70" t="str">
        <f t="shared" si="1405"/>
        <v>Email:   corryc@smartsoftusa.com</v>
      </c>
      <c r="D3584" s="70"/>
      <c r="E3584" s="70"/>
      <c r="F3584" s="70"/>
      <c r="H3584" s="22" t="s">
        <v>19</v>
      </c>
      <c r="I3584" s="22" t="s">
        <v>327</v>
      </c>
      <c r="J3584" s="22" t="str">
        <f t="shared" si="1406"/>
        <v>Email:   corryc@smartsoftusa.com</v>
      </c>
    </row>
    <row r="3585" spans="3:10" ht="15" x14ac:dyDescent="0.3">
      <c r="C3585" s="70" t="str">
        <f t="shared" si="1405"/>
        <v>Web:   www.smartsoftusa.com/</v>
      </c>
      <c r="D3585" s="70"/>
      <c r="E3585" s="70"/>
      <c r="F3585" s="70"/>
      <c r="H3585" s="22" t="s">
        <v>21</v>
      </c>
      <c r="I3585" s="22" t="s">
        <v>323</v>
      </c>
      <c r="J3585" s="22" t="str">
        <f t="shared" si="1406"/>
        <v>Web:   www.smartsoftusa.com/</v>
      </c>
    </row>
    <row r="3586" spans="3:10" ht="14.4" x14ac:dyDescent="0.3">
      <c r="C3586" s="1"/>
      <c r="D3586" s="9"/>
      <c r="E3586" s="9"/>
      <c r="F3586" s="9"/>
      <c r="H3586" s="22"/>
    </row>
    <row r="3587" spans="3:10" ht="16.8" x14ac:dyDescent="0.3">
      <c r="C3587" s="68" t="s">
        <v>23</v>
      </c>
      <c r="D3587" s="68"/>
      <c r="E3587" s="68"/>
      <c r="F3587" s="68"/>
      <c r="H3587" s="22"/>
    </row>
    <row r="3588" spans="3:10" ht="15.6" x14ac:dyDescent="0.3">
      <c r="C3588" s="1"/>
      <c r="D3588" s="28" t="str">
        <f>H3588</f>
        <v>Standard Mail</v>
      </c>
      <c r="E3588" s="28" t="str">
        <f>H3605</f>
        <v>First-Class</v>
      </c>
      <c r="F3588" s="13" t="str">
        <f>H3618</f>
        <v>Periodical</v>
      </c>
      <c r="H3588" s="22" t="s">
        <v>24</v>
      </c>
    </row>
    <row r="3589" spans="3:10" ht="15" x14ac:dyDescent="0.3">
      <c r="C3589" s="1"/>
      <c r="D3589" s="7" t="str">
        <f>H3589</f>
        <v>✔Automation Flats</v>
      </c>
      <c r="E3589" s="7" t="str">
        <f>+H3606</f>
        <v>✔Automation Flat Trays on Pallets</v>
      </c>
      <c r="F3589" s="7" t="str">
        <f>H3619</f>
        <v>✔Automation Letters</v>
      </c>
      <c r="H3589" s="22" t="s">
        <v>25</v>
      </c>
    </row>
    <row r="3590" spans="3:10" ht="15" x14ac:dyDescent="0.3">
      <c r="C3590" s="1"/>
      <c r="D3590" s="7" t="str">
        <f t="shared" ref="D3590:D3604" si="1407">H3590</f>
        <v>✔Automation Letters</v>
      </c>
      <c r="E3590" s="7" t="str">
        <f t="shared" ref="E3590:E3600" si="1408">+H3607</f>
        <v>✔Automation Flats - Bundle Based Option</v>
      </c>
      <c r="F3590" s="7" t="str">
        <f t="shared" ref="F3590:F3601" si="1409">H3620</f>
        <v>✔Barcoded Machinable Flats</v>
      </c>
      <c r="H3590" s="22" t="s">
        <v>26</v>
      </c>
    </row>
    <row r="3591" spans="3:10" ht="15" x14ac:dyDescent="0.3">
      <c r="C3591" s="1"/>
      <c r="D3591" s="7" t="str">
        <f t="shared" si="1407"/>
        <v>✔Co-Sacked Flats</v>
      </c>
      <c r="E3591" s="7" t="str">
        <f t="shared" si="1408"/>
        <v>✔Automation Flats - Tray Based Option</v>
      </c>
      <c r="F3591" s="7" t="str">
        <f t="shared" si="1409"/>
        <v>✔Carrier Route Flats</v>
      </c>
      <c r="H3591" s="22" t="s">
        <v>341</v>
      </c>
    </row>
    <row r="3592" spans="3:10" ht="15" x14ac:dyDescent="0.3">
      <c r="C3592" s="1"/>
      <c r="D3592" s="7" t="str">
        <f t="shared" si="1407"/>
        <v>✔ECR Flats</v>
      </c>
      <c r="E3592" s="7" t="str">
        <f t="shared" si="1408"/>
        <v>✔Automation Letters</v>
      </c>
      <c r="F3592" s="7" t="str">
        <f t="shared" si="1409"/>
        <v>✔Carrier Route Letters</v>
      </c>
      <c r="H3592" s="22" t="s">
        <v>27</v>
      </c>
    </row>
    <row r="3593" spans="3:10" ht="15" x14ac:dyDescent="0.3">
      <c r="C3593" s="1"/>
      <c r="D3593" s="7" t="str">
        <f t="shared" si="1407"/>
        <v>✔ECR Letters &lt;= 3.0 Ounces</v>
      </c>
      <c r="E3593" s="7" t="str">
        <f t="shared" si="1408"/>
        <v>✔Automation Letters - Trays on Pallets</v>
      </c>
      <c r="F3593" s="7" t="str">
        <f t="shared" si="1409"/>
        <v>✔Machinable Flat Bundles on Pallets</v>
      </c>
      <c r="H3593" s="22" t="s">
        <v>28</v>
      </c>
    </row>
    <row r="3594" spans="3:10" ht="15" x14ac:dyDescent="0.3">
      <c r="C3594" s="1"/>
      <c r="D3594" s="7" t="str">
        <f t="shared" si="1407"/>
        <v>✔ECR Letters &gt; 3.0 Ounces</v>
      </c>
      <c r="E3594" s="7" t="str">
        <f t="shared" si="1408"/>
        <v>✔Co-Trayed Flats</v>
      </c>
      <c r="F3594" s="7" t="str">
        <f t="shared" si="1409"/>
        <v>✔Machinable Flats Co-Sacked Preparation</v>
      </c>
      <c r="H3594" s="22" t="s">
        <v>29</v>
      </c>
    </row>
    <row r="3595" spans="3:10" ht="15" x14ac:dyDescent="0.3">
      <c r="C3595" s="1"/>
      <c r="D3595" s="7" t="str">
        <f t="shared" si="1407"/>
        <v>✔Flat Bundles on Pallets</v>
      </c>
      <c r="E3595" s="7" t="str">
        <f t="shared" si="1408"/>
        <v>✔Machinable Letter Trays on Pallets</v>
      </c>
      <c r="F3595" s="7" t="str">
        <f t="shared" si="1409"/>
        <v>✔Merged Bundles on Pallets</v>
      </c>
      <c r="H3595" s="22" t="s">
        <v>30</v>
      </c>
    </row>
    <row r="3596" spans="3:10" ht="15" x14ac:dyDescent="0.3">
      <c r="C3596" s="1"/>
      <c r="D3596" s="7" t="str">
        <f t="shared" si="1407"/>
        <v>✔Irregular Parcels</v>
      </c>
      <c r="E3596" s="7" t="str">
        <f t="shared" si="1408"/>
        <v>✔Machinable Letters</v>
      </c>
      <c r="F3596" s="7" t="str">
        <f t="shared" si="1409"/>
        <v>✔Merged Flats in Sacks</v>
      </c>
      <c r="H3596" s="22" t="s">
        <v>31</v>
      </c>
    </row>
    <row r="3597" spans="3:10" ht="15" x14ac:dyDescent="0.3">
      <c r="C3597" s="1"/>
      <c r="D3597" s="7" t="str">
        <f t="shared" si="1407"/>
        <v>✔Machinable Letters</v>
      </c>
      <c r="E3597" s="7" t="str">
        <f t="shared" si="1408"/>
        <v>✔Non-Automation Flat Trays on Pallets</v>
      </c>
      <c r="F3597" s="7" t="str">
        <f t="shared" si="1409"/>
        <v>✔Merged Pallets-5% Threshold</v>
      </c>
      <c r="H3597" s="22" t="s">
        <v>32</v>
      </c>
    </row>
    <row r="3598" spans="3:10" ht="15" x14ac:dyDescent="0.3">
      <c r="C3598" s="1"/>
      <c r="D3598" s="7" t="str">
        <f t="shared" si="1407"/>
        <v>✔Machinable Parcels</v>
      </c>
      <c r="E3598" s="7" t="str">
        <f t="shared" si="1408"/>
        <v>✔Non-Automation Flats</v>
      </c>
      <c r="F3598" s="7" t="str">
        <f t="shared" si="1409"/>
        <v>✔Merged Pallets-5% Threshold &amp; City State</v>
      </c>
      <c r="H3598" s="22" t="s">
        <v>33</v>
      </c>
    </row>
    <row r="3599" spans="3:10" ht="15" x14ac:dyDescent="0.3">
      <c r="C3599" s="1"/>
      <c r="D3599" s="7" t="str">
        <f t="shared" si="1407"/>
        <v>✔Merged Flat Bundles in Sacks</v>
      </c>
      <c r="E3599" s="7" t="str">
        <f t="shared" si="1408"/>
        <v>✔Non-Machinable Letter Trays on Pallets</v>
      </c>
      <c r="F3599" s="7" t="str">
        <f t="shared" si="1409"/>
        <v>✔Non-Automation Letters</v>
      </c>
      <c r="H3599" s="22" t="s">
        <v>34</v>
      </c>
    </row>
    <row r="3600" spans="3:10" ht="15" x14ac:dyDescent="0.3">
      <c r="C3600" s="1"/>
      <c r="D3600" s="7" t="str">
        <f t="shared" si="1407"/>
        <v>✔Merged Flat Bundles on Pallets</v>
      </c>
      <c r="E3600" s="7" t="str">
        <f t="shared" si="1408"/>
        <v>✔Nonmachinable Letters</v>
      </c>
      <c r="F3600" s="7" t="str">
        <f t="shared" si="1409"/>
        <v>✔Non-Barcoded Machinable Flats</v>
      </c>
      <c r="H3600" s="22" t="s">
        <v>35</v>
      </c>
    </row>
    <row r="3601" spans="3:22" ht="15" x14ac:dyDescent="0.3">
      <c r="C3601" s="1"/>
      <c r="D3601" s="7" t="str">
        <f t="shared" si="1407"/>
        <v>✔Merged Pallets-5% Threshold</v>
      </c>
      <c r="E3601" s="7"/>
      <c r="F3601" s="7" t="str">
        <f t="shared" si="1409"/>
        <v>✔Non-Machinable Flat Bundles on Pallets</v>
      </c>
      <c r="H3601" s="22" t="s">
        <v>36</v>
      </c>
    </row>
    <row r="3602" spans="3:22" ht="15" x14ac:dyDescent="0.3">
      <c r="C3602" s="1"/>
      <c r="D3602" s="7" t="str">
        <f t="shared" si="1407"/>
        <v>✔Merged Pallets-5% Threshold &amp; City State</v>
      </c>
      <c r="E3602" s="7"/>
      <c r="F3602" s="7"/>
      <c r="H3602" s="22" t="s">
        <v>37</v>
      </c>
    </row>
    <row r="3603" spans="3:22" ht="15" x14ac:dyDescent="0.3">
      <c r="C3603" s="1"/>
      <c r="D3603" s="7" t="str">
        <f t="shared" si="1407"/>
        <v>✔Non-Automation Flats</v>
      </c>
      <c r="E3603" s="7"/>
      <c r="F3603" s="7"/>
      <c r="H3603" s="22" t="s">
        <v>38</v>
      </c>
    </row>
    <row r="3604" spans="3:22" ht="15" x14ac:dyDescent="0.3">
      <c r="C3604" s="1"/>
      <c r="D3604" s="7" t="str">
        <f t="shared" si="1407"/>
        <v>✔Nonmachinable Letters</v>
      </c>
      <c r="E3604" s="29"/>
      <c r="F3604" s="7"/>
      <c r="H3604" s="22" t="s">
        <v>39</v>
      </c>
    </row>
    <row r="3605" spans="3:22" ht="16.8" x14ac:dyDescent="0.3">
      <c r="C3605" s="68" t="s">
        <v>40</v>
      </c>
      <c r="D3605" s="68"/>
      <c r="E3605" s="68"/>
      <c r="F3605" s="68"/>
      <c r="H3605" s="23" t="s">
        <v>41</v>
      </c>
    </row>
    <row r="3606" spans="3:22" ht="15.6" x14ac:dyDescent="0.3">
      <c r="C3606" s="1"/>
      <c r="D3606" s="28" t="s">
        <v>42</v>
      </c>
      <c r="E3606" s="30"/>
      <c r="F3606" s="7"/>
      <c r="H3606" s="22" t="s">
        <v>43</v>
      </c>
      <c r="I3606" s="22" t="s">
        <v>42</v>
      </c>
    </row>
    <row r="3607" spans="3:22" ht="15" x14ac:dyDescent="0.3">
      <c r="C3607" s="1"/>
      <c r="D3607" s="7" t="str">
        <f>I3607</f>
        <v>✔Additional User Documentation (Any)</v>
      </c>
      <c r="E3607" s="7" t="str">
        <f t="shared" ref="E3607:F3610" si="1410">J3607</f>
        <v>✔Co-Bundling</v>
      </c>
      <c r="F3607" s="7" t="str">
        <f t="shared" si="1410"/>
        <v>✔Optional Endorsement Lines (OELs)</v>
      </c>
      <c r="H3607" s="22" t="s">
        <v>44</v>
      </c>
      <c r="I3607" s="23" t="s">
        <v>45</v>
      </c>
      <c r="J3607" s="23" t="s">
        <v>46</v>
      </c>
      <c r="K3607" s="23" t="s">
        <v>47</v>
      </c>
      <c r="L3607" s="23" t="s">
        <v>48</v>
      </c>
      <c r="M3607" s="23" t="s">
        <v>49</v>
      </c>
      <c r="N3607" s="23" t="s">
        <v>50</v>
      </c>
      <c r="O3607" s="23" t="s">
        <v>51</v>
      </c>
      <c r="P3607" s="23" t="s">
        <v>52</v>
      </c>
      <c r="Q3607" s="23" t="s">
        <v>53</v>
      </c>
      <c r="R3607" s="23" t="s">
        <v>54</v>
      </c>
      <c r="S3607" s="23" t="s">
        <v>55</v>
      </c>
    </row>
    <row r="3608" spans="3:22" ht="15" x14ac:dyDescent="0.3">
      <c r="C3608" s="1"/>
      <c r="D3608" s="7" t="str">
        <f t="shared" ref="D3608:D3610" si="1411">I3608</f>
        <v>✔Job Setup/Parameter Report</v>
      </c>
      <c r="E3608" s="7" t="str">
        <f t="shared" si="1410"/>
        <v>✔USPS Qualification Report</v>
      </c>
      <c r="F3608" s="7" t="str">
        <f t="shared" si="1410"/>
        <v>✔ZAP Approval</v>
      </c>
      <c r="H3608" s="22" t="s">
        <v>56</v>
      </c>
      <c r="I3608" s="22" t="str">
        <f>L3607</f>
        <v>✔Job Setup/Parameter Report</v>
      </c>
      <c r="J3608" s="22" t="str">
        <f t="shared" ref="J3608:K3608" si="1412">M3607</f>
        <v>✔USPS Qualification Report</v>
      </c>
      <c r="K3608" s="22" t="str">
        <f t="shared" si="1412"/>
        <v>✔ZAP Approval</v>
      </c>
    </row>
    <row r="3609" spans="3:22" ht="15" x14ac:dyDescent="0.3">
      <c r="C3609" s="1"/>
      <c r="D3609" s="7" t="str">
        <f t="shared" si="1411"/>
        <v>✔Origin 3-digit Trays/Sacks</v>
      </c>
      <c r="E3609" s="7" t="str">
        <f t="shared" si="1410"/>
        <v>✔Origin SCF Sacks</v>
      </c>
      <c r="F3609" s="7" t="str">
        <f t="shared" si="1410"/>
        <v>✔IM Barcoded Tray Labels</v>
      </c>
      <c r="H3609" s="22" t="s">
        <v>26</v>
      </c>
      <c r="I3609" s="22" t="str">
        <f>O3607</f>
        <v>✔Origin 3-digit Trays/Sacks</v>
      </c>
      <c r="J3609" s="22" t="str">
        <f t="shared" ref="J3609:K3609" si="1413">P3607</f>
        <v>✔Origin SCF Sacks</v>
      </c>
      <c r="K3609" s="22" t="str">
        <f t="shared" si="1413"/>
        <v>✔IM Barcoded Tray Labels</v>
      </c>
    </row>
    <row r="3610" spans="3:22" ht="15" x14ac:dyDescent="0.3">
      <c r="C3610" s="1"/>
      <c r="D3610" s="7" t="str">
        <f t="shared" si="1411"/>
        <v>✔Origin AADC Trays</v>
      </c>
      <c r="E3610" s="7" t="str">
        <f t="shared" si="1410"/>
        <v>✔FSS Preparation</v>
      </c>
      <c r="F3610" s="7"/>
      <c r="H3610" s="22" t="s">
        <v>57</v>
      </c>
      <c r="I3610" s="22" t="str">
        <f>R3607</f>
        <v>✔Origin AADC Trays</v>
      </c>
      <c r="J3610" s="22" t="str">
        <f t="shared" ref="J3610:K3610" si="1414">S3607</f>
        <v>✔FSS Preparation</v>
      </c>
      <c r="K3610" s="22">
        <f t="shared" si="1414"/>
        <v>0</v>
      </c>
    </row>
    <row r="3611" spans="3:22" ht="14.4" x14ac:dyDescent="0.3">
      <c r="C3611" s="1"/>
      <c r="D3611" s="9"/>
      <c r="E3611" s="9"/>
      <c r="F3611" s="9"/>
      <c r="H3611" s="22" t="s">
        <v>344</v>
      </c>
    </row>
    <row r="3612" spans="3:22" ht="15.6" x14ac:dyDescent="0.3">
      <c r="C3612" s="1"/>
      <c r="D3612" s="13" t="s">
        <v>58</v>
      </c>
      <c r="E3612" s="7"/>
      <c r="F3612" s="7"/>
      <c r="H3612" s="22" t="s">
        <v>59</v>
      </c>
      <c r="I3612" s="22" t="s">
        <v>58</v>
      </c>
    </row>
    <row r="3613" spans="3:22" ht="15" x14ac:dyDescent="0.3">
      <c r="C3613" s="1"/>
      <c r="D3613" s="7" t="str">
        <f>+I3613</f>
        <v>✔CRD Trays</v>
      </c>
      <c r="E3613" s="7" t="str">
        <f t="shared" ref="E3613:F3617" si="1415">+J3613</f>
        <v>✔CR5 Trays</v>
      </c>
      <c r="F3613" s="7" t="str">
        <f t="shared" si="1415"/>
        <v>✔CR3 Trays</v>
      </c>
      <c r="H3613" s="22" t="s">
        <v>32</v>
      </c>
      <c r="I3613" s="23" t="s">
        <v>60</v>
      </c>
      <c r="J3613" s="23" t="s">
        <v>61</v>
      </c>
      <c r="K3613" s="23" t="s">
        <v>62</v>
      </c>
      <c r="L3613" s="23" t="s">
        <v>63</v>
      </c>
      <c r="M3613" s="23" t="s">
        <v>64</v>
      </c>
      <c r="N3613" s="23" t="s">
        <v>65</v>
      </c>
      <c r="O3613" s="23" t="s">
        <v>66</v>
      </c>
      <c r="P3613" s="23" t="s">
        <v>67</v>
      </c>
      <c r="Q3613" s="23" t="s">
        <v>68</v>
      </c>
      <c r="R3613" s="23" t="s">
        <v>69</v>
      </c>
      <c r="S3613" s="23" t="s">
        <v>70</v>
      </c>
      <c r="T3613" s="23" t="s">
        <v>71</v>
      </c>
      <c r="U3613" s="23" t="s">
        <v>72</v>
      </c>
      <c r="V3613" s="23" t="s">
        <v>73</v>
      </c>
    </row>
    <row r="3614" spans="3:22" ht="15" x14ac:dyDescent="0.3">
      <c r="C3614" s="1"/>
      <c r="D3614" s="7" t="str">
        <f t="shared" ref="D3614:D3617" si="1416">+I3614</f>
        <v>✔CRD Sacks</v>
      </c>
      <c r="E3614" s="7" t="str">
        <f t="shared" si="1415"/>
        <v>✔CR5S Sacks</v>
      </c>
      <c r="F3614" s="7" t="str">
        <f t="shared" si="1415"/>
        <v>✔CR5 Sacks</v>
      </c>
      <c r="H3614" s="22" t="s">
        <v>74</v>
      </c>
      <c r="I3614" s="22" t="str">
        <f>L3613</f>
        <v>✔CRD Sacks</v>
      </c>
      <c r="J3614" s="22" t="str">
        <f t="shared" ref="J3614:K3614" si="1417">M3613</f>
        <v>✔CR5S Sacks</v>
      </c>
      <c r="K3614" s="22" t="str">
        <f t="shared" si="1417"/>
        <v>✔CR5 Sacks</v>
      </c>
    </row>
    <row r="3615" spans="3:22" ht="15" x14ac:dyDescent="0.3">
      <c r="C3615" s="1"/>
      <c r="D3615" s="7" t="str">
        <f t="shared" si="1416"/>
        <v>✔CR3 Sacks</v>
      </c>
      <c r="E3615" s="7" t="str">
        <f t="shared" si="1415"/>
        <v>✔High Density (HD) Price</v>
      </c>
      <c r="F3615" s="7" t="str">
        <f t="shared" si="1415"/>
        <v>✔Saturation Price (75%Total)</v>
      </c>
      <c r="H3615" s="22" t="s">
        <v>38</v>
      </c>
      <c r="I3615" s="22" t="str">
        <f>O3613</f>
        <v>✔CR3 Sacks</v>
      </c>
      <c r="J3615" s="22" t="str">
        <f t="shared" ref="J3615:K3615" si="1418">P3613</f>
        <v>✔High Density (HD) Price</v>
      </c>
      <c r="K3615" s="22" t="str">
        <f t="shared" si="1418"/>
        <v>✔Saturation Price (75%Total)</v>
      </c>
    </row>
    <row r="3616" spans="3:22" ht="15" x14ac:dyDescent="0.3">
      <c r="C3616" s="1"/>
      <c r="D3616" s="7" t="str">
        <f t="shared" si="1416"/>
        <v>✔Saturation Price (90%Res)</v>
      </c>
      <c r="E3616" s="7" t="str">
        <f t="shared" si="1415"/>
        <v>✔eLOT Sequencing</v>
      </c>
      <c r="F3616" s="7" t="str">
        <f t="shared" si="1415"/>
        <v>✔Walk Sequencing</v>
      </c>
      <c r="H3616" s="22" t="s">
        <v>75</v>
      </c>
      <c r="I3616" s="22" t="str">
        <f>R3613</f>
        <v>✔Saturation Price (90%Res)</v>
      </c>
      <c r="J3616" s="22" t="str">
        <f t="shared" ref="J3616:K3616" si="1419">S3613</f>
        <v>✔eLOT Sequencing</v>
      </c>
      <c r="K3616" s="22" t="str">
        <f t="shared" si="1419"/>
        <v>✔Walk Sequencing</v>
      </c>
    </row>
    <row r="3617" spans="3:18" ht="15" x14ac:dyDescent="0.3">
      <c r="C3617" s="1"/>
      <c r="D3617" s="7" t="str">
        <f t="shared" si="1416"/>
        <v>✔Multi-Box Section Bundles</v>
      </c>
      <c r="E3617" s="7" t="str">
        <f t="shared" si="1415"/>
        <v>✔High Density Plus (HDP) Price</v>
      </c>
      <c r="F3617" s="7"/>
      <c r="H3617" s="22" t="s">
        <v>39</v>
      </c>
      <c r="I3617" s="22" t="str">
        <f>U3613</f>
        <v>✔Multi-Box Section Bundles</v>
      </c>
      <c r="J3617" s="22" t="str">
        <f t="shared" ref="J3617:K3617" si="1420">V3613</f>
        <v>✔High Density Plus (HDP) Price</v>
      </c>
      <c r="K3617" s="22">
        <f t="shared" si="1420"/>
        <v>0</v>
      </c>
    </row>
    <row r="3618" spans="3:18" ht="15" x14ac:dyDescent="0.3">
      <c r="C3618" s="1"/>
      <c r="D3618" s="7"/>
      <c r="E3618" s="7"/>
      <c r="F3618" s="7"/>
      <c r="H3618" s="22" t="s">
        <v>76</v>
      </c>
    </row>
    <row r="3619" spans="3:18" ht="15.6" x14ac:dyDescent="0.3">
      <c r="C3619" s="1"/>
      <c r="D3619" s="13" t="s">
        <v>77</v>
      </c>
      <c r="E3619" s="7"/>
      <c r="F3619" s="7"/>
      <c r="H3619" s="22" t="s">
        <v>26</v>
      </c>
      <c r="I3619" s="22" t="s">
        <v>77</v>
      </c>
    </row>
    <row r="3620" spans="3:18" ht="15" x14ac:dyDescent="0.3">
      <c r="C3620" s="1"/>
      <c r="D3620" s="7" t="str">
        <f>I3620</f>
        <v>✔Optional 5-Digit Pallets</v>
      </c>
      <c r="E3620" s="7" t="str">
        <f t="shared" ref="E3620:F3622" si="1421">J3620</f>
        <v>✔Optional 3-digit Pallets</v>
      </c>
      <c r="F3620" s="7" t="str">
        <f t="shared" si="1421"/>
        <v>✔Non-Barcoded Pallet Placards</v>
      </c>
      <c r="H3620" s="22" t="s">
        <v>78</v>
      </c>
      <c r="I3620" s="23" t="s">
        <v>79</v>
      </c>
      <c r="J3620" s="23" t="s">
        <v>80</v>
      </c>
      <c r="K3620" s="23" t="s">
        <v>81</v>
      </c>
      <c r="L3620" s="23" t="s">
        <v>82</v>
      </c>
      <c r="M3620" s="23" t="s">
        <v>83</v>
      </c>
      <c r="N3620" s="23" t="s">
        <v>84</v>
      </c>
      <c r="O3620" s="23" t="s">
        <v>85</v>
      </c>
      <c r="P3620" s="23" t="s">
        <v>86</v>
      </c>
    </row>
    <row r="3621" spans="3:18" ht="15" x14ac:dyDescent="0.3">
      <c r="C3621" s="1"/>
      <c r="D3621" s="7" t="str">
        <f>I3621</f>
        <v>✔SCF Bundle Reallocation</v>
      </c>
      <c r="E3621" s="7" t="str">
        <f t="shared" si="1421"/>
        <v>✔ASF/NDC Bundle Reallocation</v>
      </c>
      <c r="F3621" s="7" t="str">
        <f t="shared" si="1421"/>
        <v>✔ADC Bundle Reallocation</v>
      </c>
      <c r="H3621" s="22" t="s">
        <v>87</v>
      </c>
      <c r="I3621" s="22" t="str">
        <f>L3620</f>
        <v>✔SCF Bundle Reallocation</v>
      </c>
      <c r="J3621" s="22" t="str">
        <f t="shared" ref="J3621:K3621" si="1422">M3620</f>
        <v>✔ASF/NDC Bundle Reallocation</v>
      </c>
      <c r="K3621" s="22" t="str">
        <f t="shared" si="1422"/>
        <v>✔ADC Bundle Reallocation</v>
      </c>
    </row>
    <row r="3622" spans="3:18" ht="15" x14ac:dyDescent="0.3">
      <c r="C3622" s="1"/>
      <c r="D3622" s="7" t="str">
        <f>I3622</f>
        <v>✔Intelligent Mail Container Placard</v>
      </c>
      <c r="E3622" s="7" t="str">
        <f t="shared" si="1421"/>
        <v>✔CR5S/CR5 - No Minimum Volume</v>
      </c>
      <c r="F3622" s="7"/>
      <c r="H3622" s="22" t="s">
        <v>88</v>
      </c>
      <c r="I3622" s="22" t="str">
        <f>O3620</f>
        <v>✔Intelligent Mail Container Placard</v>
      </c>
      <c r="J3622" s="22" t="str">
        <f t="shared" ref="J3622:K3622" si="1423">P3620</f>
        <v>✔CR5S/CR5 - No Minimum Volume</v>
      </c>
      <c r="K3622" s="22">
        <f t="shared" si="1423"/>
        <v>0</v>
      </c>
    </row>
    <row r="3623" spans="3:18" ht="15" x14ac:dyDescent="0.3">
      <c r="C3623" s="1"/>
      <c r="D3623" s="7"/>
      <c r="E3623" s="7"/>
      <c r="F3623" s="7"/>
      <c r="H3623" s="22" t="s">
        <v>89</v>
      </c>
    </row>
    <row r="3624" spans="3:18" ht="15.6" x14ac:dyDescent="0.3">
      <c r="C3624" s="1"/>
      <c r="D3624" s="13" t="s">
        <v>90</v>
      </c>
      <c r="E3624" s="7"/>
      <c r="F3624" s="7"/>
      <c r="H3624" s="22" t="s">
        <v>342</v>
      </c>
      <c r="I3624" s="22" t="s">
        <v>90</v>
      </c>
    </row>
    <row r="3625" spans="3:18" ht="15" x14ac:dyDescent="0.3">
      <c r="C3625" s="1"/>
      <c r="D3625" s="7" t="str">
        <f>I3625</f>
        <v>✔PER - Flat Tray Preparation</v>
      </c>
      <c r="E3625" s="7" t="str">
        <f t="shared" ref="E3625:F3627" si="1424">J3625</f>
        <v>✔Outside County Container Report</v>
      </c>
      <c r="F3625" s="7" t="str">
        <f t="shared" si="1424"/>
        <v>✔PER - 6pc Letter Tray Minimum</v>
      </c>
      <c r="H3625" s="22" t="s">
        <v>91</v>
      </c>
      <c r="I3625" s="23" t="s">
        <v>92</v>
      </c>
      <c r="J3625" s="23" t="s">
        <v>93</v>
      </c>
      <c r="K3625" s="23" t="s">
        <v>94</v>
      </c>
      <c r="L3625" s="23" t="s">
        <v>95</v>
      </c>
      <c r="M3625" s="23" t="s">
        <v>96</v>
      </c>
      <c r="N3625" s="23" t="s">
        <v>97</v>
      </c>
      <c r="O3625" s="23" t="s">
        <v>98</v>
      </c>
      <c r="P3625" s="23" t="s">
        <v>99</v>
      </c>
      <c r="Q3625" s="23" t="s">
        <v>100</v>
      </c>
      <c r="R3625" s="23" t="s">
        <v>101</v>
      </c>
    </row>
    <row r="3626" spans="3:18" ht="15" x14ac:dyDescent="0.3">
      <c r="C3626" s="1"/>
      <c r="D3626" s="7" t="str">
        <f t="shared" ref="D3626:D3628" si="1425">I3626</f>
        <v>✔PER - FIRM Bundles</v>
      </c>
      <c r="E3626" s="7" t="str">
        <f t="shared" si="1424"/>
        <v>✔PER - In County Prices</v>
      </c>
      <c r="F3626" s="7" t="str">
        <f t="shared" si="1424"/>
        <v>✔PER - Zone Summary Report</v>
      </c>
      <c r="H3626" s="22" t="s">
        <v>102</v>
      </c>
      <c r="I3626" s="22" t="str">
        <f>L3625</f>
        <v>✔PER - FIRM Bundles</v>
      </c>
      <c r="J3626" s="22" t="str">
        <f t="shared" ref="J3626:K3626" si="1426">M3625</f>
        <v>✔PER - In County Prices</v>
      </c>
      <c r="K3626" s="22" t="str">
        <f t="shared" si="1426"/>
        <v>✔PER - Zone Summary Report</v>
      </c>
    </row>
    <row r="3627" spans="3:18" ht="15" x14ac:dyDescent="0.3">
      <c r="C3627" s="1"/>
      <c r="D3627" s="7" t="str">
        <f t="shared" si="1425"/>
        <v>✔PER - Ride Along Pieces</v>
      </c>
      <c r="E3627" s="7" t="str">
        <f t="shared" si="1424"/>
        <v>✔Outside County Bundle Report</v>
      </c>
      <c r="F3627" s="7" t="str">
        <f t="shared" si="1424"/>
        <v>✔Limited Circulation Discount</v>
      </c>
      <c r="H3627" s="22" t="s">
        <v>36</v>
      </c>
      <c r="I3627" s="22" t="str">
        <f>O3625</f>
        <v>✔PER - Ride Along Pieces</v>
      </c>
      <c r="J3627" s="22" t="str">
        <f t="shared" ref="J3627:K3627" si="1427">P3625</f>
        <v>✔Outside County Bundle Report</v>
      </c>
      <c r="K3627" s="22" t="str">
        <f t="shared" si="1427"/>
        <v>✔Limited Circulation Discount</v>
      </c>
    </row>
    <row r="3628" spans="3:18" ht="15" x14ac:dyDescent="0.3">
      <c r="C3628" s="1"/>
      <c r="D3628" s="7" t="str">
        <f t="shared" si="1425"/>
        <v>✔24-pc Trays/Sacks</v>
      </c>
      <c r="E3628" s="7"/>
      <c r="F3628" s="7"/>
      <c r="H3628" s="22" t="s">
        <v>37</v>
      </c>
      <c r="I3628" s="22" t="str">
        <f>R3625</f>
        <v>✔24-pc Trays/Sacks</v>
      </c>
      <c r="J3628" s="22">
        <f>S3625</f>
        <v>0</v>
      </c>
      <c r="K3628" s="22">
        <f>T3625</f>
        <v>0</v>
      </c>
    </row>
    <row r="3629" spans="3:18" ht="15" x14ac:dyDescent="0.3">
      <c r="C3629" s="1"/>
      <c r="D3629" s="7"/>
      <c r="E3629" s="7"/>
      <c r="F3629" s="7"/>
      <c r="H3629" s="22" t="s">
        <v>103</v>
      </c>
    </row>
    <row r="3630" spans="3:18" ht="15.6" x14ac:dyDescent="0.3">
      <c r="C3630" s="1"/>
      <c r="D3630" s="13" t="s">
        <v>104</v>
      </c>
      <c r="E3630" s="7"/>
      <c r="F3630" s="7"/>
      <c r="H3630" s="22" t="s">
        <v>105</v>
      </c>
      <c r="I3630" s="22" t="s">
        <v>104</v>
      </c>
    </row>
    <row r="3631" spans="3:18" ht="15" x14ac:dyDescent="0.3">
      <c r="C3631" s="1"/>
      <c r="D3631" s="7" t="str">
        <f>I3631</f>
        <v>✔5-digit Scheme Bundles (L007)</v>
      </c>
      <c r="E3631" s="7" t="str">
        <f t="shared" ref="E3631:F3631" si="1428">J3631</f>
        <v>✔3-digit Scheme Bundles (L008)</v>
      </c>
      <c r="F3631" s="7" t="str">
        <f t="shared" si="1428"/>
        <v>✔5-digit Scheme Sacks</v>
      </c>
      <c r="H3631" s="22" t="s">
        <v>106</v>
      </c>
      <c r="I3631" s="23" t="s">
        <v>107</v>
      </c>
      <c r="J3631" s="23" t="s">
        <v>108</v>
      </c>
      <c r="K3631" s="23" t="s">
        <v>109</v>
      </c>
    </row>
    <row r="3632" spans="3:18" ht="15" x14ac:dyDescent="0.3">
      <c r="C3632" s="1"/>
      <c r="D3632" s="7"/>
      <c r="E3632" s="7"/>
      <c r="F3632" s="7"/>
      <c r="H3632" s="22" t="s">
        <v>40</v>
      </c>
    </row>
    <row r="3633" spans="3:19" ht="15.6" x14ac:dyDescent="0.3">
      <c r="C3633" s="1"/>
      <c r="D3633" s="13" t="s">
        <v>110</v>
      </c>
      <c r="E3633" s="7"/>
      <c r="F3633" s="7"/>
      <c r="H3633" s="22"/>
      <c r="I3633" s="22" t="s">
        <v>110</v>
      </c>
    </row>
    <row r="3634" spans="3:19" ht="15" x14ac:dyDescent="0.3">
      <c r="C3634" s="1"/>
      <c r="D3634" s="7" t="str">
        <f>I3634</f>
        <v>✔No Overflow Trays</v>
      </c>
      <c r="E3634" s="7" t="str">
        <f t="shared" ref="E3634:F3635" si="1429">J3634</f>
        <v>✔Reduced Overflow</v>
      </c>
      <c r="F3634" s="7" t="str">
        <f t="shared" si="1429"/>
        <v>✔5-digit\Scheme Trays</v>
      </c>
      <c r="H3634" s="22" t="s">
        <v>111</v>
      </c>
      <c r="I3634" s="23" t="s">
        <v>112</v>
      </c>
      <c r="J3634" s="23" t="s">
        <v>113</v>
      </c>
      <c r="K3634" s="23" t="s">
        <v>114</v>
      </c>
      <c r="L3634" s="23" t="s">
        <v>115</v>
      </c>
      <c r="M3634" s="23" t="s">
        <v>116</v>
      </c>
    </row>
    <row r="3635" spans="3:19" ht="15" x14ac:dyDescent="0.3">
      <c r="C3635" s="1"/>
      <c r="D3635" s="7" t="str">
        <f>I3635</f>
        <v>✔3-digit\Scheme Trays</v>
      </c>
      <c r="E3635" s="7" t="str">
        <f t="shared" si="1429"/>
        <v>✔AADC Trays</v>
      </c>
      <c r="F3635" s="7"/>
      <c r="H3635" s="22" t="s">
        <v>178</v>
      </c>
      <c r="I3635" s="22" t="str">
        <f>L3634</f>
        <v>✔3-digit\Scheme Trays</v>
      </c>
      <c r="J3635" s="22" t="str">
        <f t="shared" ref="J3635:K3635" si="1430">M3634</f>
        <v>✔AADC Trays</v>
      </c>
      <c r="K3635" s="22">
        <f t="shared" si="1430"/>
        <v>0</v>
      </c>
    </row>
    <row r="3636" spans="3:19" ht="15" x14ac:dyDescent="0.3">
      <c r="C3636" s="16"/>
      <c r="D3636" s="7"/>
      <c r="E3636" s="7"/>
      <c r="F3636" s="7"/>
      <c r="H3636" s="22" t="s">
        <v>160</v>
      </c>
    </row>
    <row r="3637" spans="3:19" ht="15.6" x14ac:dyDescent="0.3">
      <c r="C3637" s="1"/>
      <c r="D3637" s="13" t="s">
        <v>119</v>
      </c>
      <c r="E3637" s="7"/>
      <c r="F3637" s="7"/>
      <c r="H3637" s="22" t="s">
        <v>120</v>
      </c>
      <c r="I3637" s="22" t="s">
        <v>119</v>
      </c>
    </row>
    <row r="3638" spans="3:19" ht="15" x14ac:dyDescent="0.3">
      <c r="C3638" s="1"/>
      <c r="D3638" s="7" t="str">
        <f>I3638</f>
        <v>✔PS Form 3541</v>
      </c>
      <c r="E3638" s="7" t="str">
        <f t="shared" ref="E3638:F3641" si="1431">J3638</f>
        <v>✔PS Form 3600-EZ</v>
      </c>
      <c r="F3638" s="7" t="str">
        <f t="shared" si="1431"/>
        <v>✔PS Form 3600-FCM</v>
      </c>
      <c r="H3638" s="36">
        <v>43585</v>
      </c>
      <c r="I3638" s="23" t="s">
        <v>121</v>
      </c>
      <c r="J3638" s="23" t="s">
        <v>122</v>
      </c>
      <c r="K3638" s="23" t="s">
        <v>123</v>
      </c>
      <c r="L3638" s="23" t="s">
        <v>125</v>
      </c>
      <c r="M3638" s="23" t="s">
        <v>126</v>
      </c>
      <c r="N3638" s="23" t="s">
        <v>127</v>
      </c>
      <c r="O3638" s="23" t="s">
        <v>128</v>
      </c>
      <c r="P3638" s="23" t="s">
        <v>129</v>
      </c>
      <c r="Q3638" s="23" t="s">
        <v>130</v>
      </c>
      <c r="R3638" s="23" t="s">
        <v>131</v>
      </c>
      <c r="S3638" s="23" t="s">
        <v>132</v>
      </c>
    </row>
    <row r="3639" spans="3:19" ht="15" customHeight="1" x14ac:dyDescent="0.3">
      <c r="C3639" s="1"/>
      <c r="D3639" s="7" t="str">
        <f t="shared" ref="D3639:D3641" si="1432">I3639</f>
        <v>✔PS Form 3602-C</v>
      </c>
      <c r="E3639" s="7" t="str">
        <f t="shared" si="1431"/>
        <v>✔PS Form 3602-EZ</v>
      </c>
      <c r="F3639" s="7" t="str">
        <f t="shared" si="1431"/>
        <v>✔PS Form 3602-N</v>
      </c>
      <c r="H3639" s="22"/>
      <c r="I3639" s="22" t="str">
        <f>L3638</f>
        <v>✔PS Form 3602-C</v>
      </c>
      <c r="J3639" s="22" t="str">
        <f t="shared" ref="J3639:K3639" si="1433">M3638</f>
        <v>✔PS Form 3602-EZ</v>
      </c>
      <c r="K3639" s="22" t="str">
        <f t="shared" si="1433"/>
        <v>✔PS Form 3602-N</v>
      </c>
    </row>
    <row r="3640" spans="3:19" ht="15" customHeight="1" x14ac:dyDescent="0.3">
      <c r="C3640" s="1"/>
      <c r="D3640" s="7" t="str">
        <f t="shared" si="1432"/>
        <v>✔PS Form 3602-NZ</v>
      </c>
      <c r="E3640" s="7" t="str">
        <f t="shared" si="1431"/>
        <v>✔PS Form 3700</v>
      </c>
      <c r="F3640" s="7" t="str">
        <f t="shared" si="1431"/>
        <v>✔PS Form 3605-R</v>
      </c>
      <c r="H3640" s="22"/>
      <c r="I3640" s="22" t="str">
        <f>O3638</f>
        <v>✔PS Form 3602-NZ</v>
      </c>
      <c r="J3640" s="22" t="str">
        <f t="shared" ref="J3640:K3640" si="1434">P3638</f>
        <v>✔PS Form 3700</v>
      </c>
      <c r="K3640" s="22" t="str">
        <f t="shared" si="1434"/>
        <v>✔PS Form 3605-R</v>
      </c>
    </row>
    <row r="3641" spans="3:19" ht="15" x14ac:dyDescent="0.3">
      <c r="C3641" s="1"/>
      <c r="D3641" s="7" t="str">
        <f t="shared" si="1432"/>
        <v>✔PS Form 8125</v>
      </c>
      <c r="E3641" s="7" t="str">
        <f t="shared" si="1431"/>
        <v>✔PS Form 3602-R</v>
      </c>
      <c r="F3641" s="7"/>
      <c r="H3641" s="22"/>
      <c r="I3641" s="22" t="str">
        <f>R3638</f>
        <v>✔PS Form 8125</v>
      </c>
      <c r="J3641" s="22" t="str">
        <f>S3638</f>
        <v>✔PS Form 3602-R</v>
      </c>
      <c r="K3641" s="22">
        <f>T3638</f>
        <v>0</v>
      </c>
    </row>
    <row r="3642" spans="3:19" ht="15" x14ac:dyDescent="0.3">
      <c r="C3642" s="32"/>
      <c r="D3642" s="27"/>
      <c r="E3642" s="27"/>
      <c r="F3642" s="27"/>
      <c r="H3642" s="22"/>
    </row>
    <row r="3643" spans="3:19" ht="15.6" x14ac:dyDescent="0.3">
      <c r="C3643" s="1"/>
      <c r="D3643" s="13" t="s">
        <v>111</v>
      </c>
      <c r="E3643" s="17" t="s">
        <v>133</v>
      </c>
      <c r="F3643" s="6" t="str">
        <f>H3636</f>
        <v>$1,001 - $5,000</v>
      </c>
      <c r="H3643" s="22"/>
    </row>
    <row r="3644" spans="3:19" ht="14.4" x14ac:dyDescent="0.3">
      <c r="C3644" s="1"/>
      <c r="D3644" s="71" t="str">
        <f>H3635</f>
        <v>PC: ** 32-BIT WINDOWS, 32-BIT WINDOWS, 64-BIT WINDOWS, WINDOWS 2003 SERVER, WINDOWS XP, Windows Server 2008, Windows Server 2012, Windows Server 2013</v>
      </c>
      <c r="E3644" s="71"/>
      <c r="F3644" s="71"/>
      <c r="H3644" s="22"/>
    </row>
    <row r="3645" spans="3:19" ht="14.4" x14ac:dyDescent="0.3">
      <c r="C3645" s="1"/>
      <c r="D3645" s="71"/>
      <c r="E3645" s="71"/>
      <c r="F3645" s="71"/>
      <c r="H3645" s="22"/>
    </row>
    <row r="3646" spans="3:19" ht="15.6" x14ac:dyDescent="0.3">
      <c r="C3646" s="1"/>
      <c r="D3646" s="7" t="s">
        <v>120</v>
      </c>
      <c r="E3646" s="17" t="s">
        <v>134</v>
      </c>
      <c r="F3646" s="18">
        <f>$I$2</f>
        <v>45678</v>
      </c>
      <c r="H3646" s="22"/>
    </row>
    <row r="3647" spans="3:19" ht="15" x14ac:dyDescent="0.3">
      <c r="C3647" s="1"/>
      <c r="D3647" s="7"/>
      <c r="E3647" s="19"/>
      <c r="F3647" s="20"/>
      <c r="G3647">
        <f>3696-3621+1</f>
        <v>76</v>
      </c>
      <c r="H3647" s="22"/>
    </row>
    <row r="3648" spans="3:19" ht="14.4" x14ac:dyDescent="0.3">
      <c r="C3648" s="1"/>
      <c r="D3648" s="1"/>
      <c r="E3648" s="1"/>
      <c r="F3648" s="1"/>
      <c r="H3648" s="22"/>
    </row>
    <row r="3649" spans="3:10" ht="16.8" x14ac:dyDescent="0.3">
      <c r="C3649" s="72" t="s">
        <v>3</v>
      </c>
      <c r="D3649" s="72"/>
      <c r="E3649" s="72"/>
      <c r="F3649" s="72"/>
      <c r="H3649" s="22"/>
    </row>
    <row r="3650" spans="3:10" ht="16.8" x14ac:dyDescent="0.3">
      <c r="C3650" s="73" t="s">
        <v>4</v>
      </c>
      <c r="D3650" s="73"/>
      <c r="E3650" s="73"/>
      <c r="F3650" s="73"/>
      <c r="H3650" s="22"/>
    </row>
    <row r="3651" spans="3:10" ht="14.4" x14ac:dyDescent="0.3">
      <c r="C3651" s="1"/>
      <c r="D3651" s="9"/>
      <c r="E3651" s="9"/>
      <c r="F3651" s="9"/>
      <c r="H3651" s="22"/>
    </row>
    <row r="3652" spans="3:10" ht="15.6" x14ac:dyDescent="0.3">
      <c r="C3652" s="69" t="str">
        <f t="shared" ref="C3652:C3661" si="1435">+J3652</f>
        <v>Company Name:   SMARTSOFT, INC.</v>
      </c>
      <c r="D3652" s="69"/>
      <c r="E3652" s="69"/>
      <c r="F3652" s="69"/>
      <c r="H3652" s="22" t="s">
        <v>5</v>
      </c>
      <c r="I3652" s="22" t="s">
        <v>318</v>
      </c>
      <c r="J3652" s="22" t="str">
        <f t="shared" ref="J3652:J3661" si="1436">CONCATENATE(H3652,I3652)</f>
        <v>Company Name:   SMARTSOFT, INC.</v>
      </c>
    </row>
    <row r="3653" spans="3:10" ht="15.6" x14ac:dyDescent="0.3">
      <c r="C3653" s="69" t="str">
        <f t="shared" si="1435"/>
        <v>Product Name:   SMARTADDRESSER LITE</v>
      </c>
      <c r="D3653" s="69"/>
      <c r="E3653" s="69"/>
      <c r="F3653" s="69"/>
      <c r="H3653" s="22" t="s">
        <v>7</v>
      </c>
      <c r="I3653" s="22" t="s">
        <v>328</v>
      </c>
      <c r="J3653" s="22" t="str">
        <f t="shared" si="1436"/>
        <v>Product Name:   SMARTADDRESSER LITE</v>
      </c>
    </row>
    <row r="3654" spans="3:10" ht="15.6" x14ac:dyDescent="0.3">
      <c r="C3654" s="69" t="str">
        <f t="shared" si="1435"/>
        <v>Product Version:   5.11</v>
      </c>
      <c r="D3654" s="69"/>
      <c r="E3654" s="69"/>
      <c r="F3654" s="69"/>
      <c r="H3654" s="22" t="s">
        <v>9</v>
      </c>
      <c r="I3654" s="22">
        <v>5.1100000000000003</v>
      </c>
      <c r="J3654" s="22" t="str">
        <f t="shared" si="1436"/>
        <v>Product Version:   5.11</v>
      </c>
    </row>
    <row r="3655" spans="3:10" ht="15" x14ac:dyDescent="0.3">
      <c r="C3655" s="70" t="str">
        <f t="shared" si="1435"/>
        <v>Sales Contact:   Corry Casler</v>
      </c>
      <c r="D3655" s="70"/>
      <c r="E3655" s="70"/>
      <c r="F3655" s="70"/>
      <c r="H3655" s="22" t="s">
        <v>10</v>
      </c>
      <c r="I3655" s="22" t="s">
        <v>325</v>
      </c>
      <c r="J3655" s="22" t="str">
        <f t="shared" si="1436"/>
        <v>Sales Contact:   Corry Casler</v>
      </c>
    </row>
    <row r="3656" spans="3:10" ht="15" x14ac:dyDescent="0.3">
      <c r="C3656" s="70" t="str">
        <f t="shared" si="1435"/>
        <v>Address:   31111 Agoura Rd Ste 250</v>
      </c>
      <c r="D3656" s="70"/>
      <c r="E3656" s="70"/>
      <c r="F3656" s="70"/>
      <c r="H3656" s="22" t="s">
        <v>12</v>
      </c>
      <c r="I3656" s="34" t="s">
        <v>350</v>
      </c>
      <c r="J3656" s="22" t="str">
        <f t="shared" si="1436"/>
        <v>Address:   31111 Agoura Rd Ste 250</v>
      </c>
    </row>
    <row r="3657" spans="3:10" ht="15" x14ac:dyDescent="0.3">
      <c r="C3657" s="70" t="str">
        <f t="shared" si="1435"/>
        <v>City State Zip:   Westlake Village CA  91361-4448</v>
      </c>
      <c r="D3657" s="70"/>
      <c r="E3657" s="70"/>
      <c r="F3657" s="70"/>
      <c r="H3657" s="22" t="s">
        <v>14</v>
      </c>
      <c r="I3657" s="22" t="s">
        <v>365</v>
      </c>
      <c r="J3657" s="22" t="str">
        <f t="shared" si="1436"/>
        <v>City State Zip:   Westlake Village CA  91361-4448</v>
      </c>
    </row>
    <row r="3658" spans="3:10" ht="15" x14ac:dyDescent="0.3">
      <c r="C3658" s="70" t="str">
        <f t="shared" si="1435"/>
        <v>Phone:   (888) 227-7221</v>
      </c>
      <c r="D3658" s="70"/>
      <c r="E3658" s="70"/>
      <c r="F3658" s="70"/>
      <c r="H3658" s="22" t="s">
        <v>15</v>
      </c>
      <c r="I3658" s="22" t="s">
        <v>326</v>
      </c>
      <c r="J3658" s="22" t="str">
        <f t="shared" si="1436"/>
        <v>Phone:   (888) 227-7221</v>
      </c>
    </row>
    <row r="3659" spans="3:10" ht="15" x14ac:dyDescent="0.3">
      <c r="C3659" s="70" t="str">
        <f t="shared" si="1435"/>
        <v>Fax:   (818) 707-9333</v>
      </c>
      <c r="D3659" s="70"/>
      <c r="E3659" s="70"/>
      <c r="F3659" s="70"/>
      <c r="H3659" s="22" t="s">
        <v>17</v>
      </c>
      <c r="I3659" s="22" t="s">
        <v>321</v>
      </c>
      <c r="J3659" s="22" t="str">
        <f t="shared" si="1436"/>
        <v>Fax:   (818) 707-9333</v>
      </c>
    </row>
    <row r="3660" spans="3:10" ht="15" x14ac:dyDescent="0.3">
      <c r="C3660" s="70" t="str">
        <f t="shared" si="1435"/>
        <v>Email:   corryc@smartsoftusa.com</v>
      </c>
      <c r="D3660" s="70"/>
      <c r="E3660" s="70"/>
      <c r="F3660" s="70"/>
      <c r="H3660" s="22" t="s">
        <v>19</v>
      </c>
      <c r="I3660" s="22" t="s">
        <v>327</v>
      </c>
      <c r="J3660" s="22" t="str">
        <f t="shared" si="1436"/>
        <v>Email:   corryc@smartsoftusa.com</v>
      </c>
    </row>
    <row r="3661" spans="3:10" ht="15" x14ac:dyDescent="0.3">
      <c r="C3661" s="70" t="str">
        <f t="shared" si="1435"/>
        <v>Web:   www.smartsoftusa.com/</v>
      </c>
      <c r="D3661" s="70"/>
      <c r="E3661" s="70"/>
      <c r="F3661" s="70"/>
      <c r="H3661" s="22" t="s">
        <v>21</v>
      </c>
      <c r="I3661" s="22" t="s">
        <v>323</v>
      </c>
      <c r="J3661" s="22" t="str">
        <f t="shared" si="1436"/>
        <v>Web:   www.smartsoftusa.com/</v>
      </c>
    </row>
    <row r="3662" spans="3:10" ht="14.4" x14ac:dyDescent="0.3">
      <c r="C3662" s="1"/>
      <c r="D3662" s="9"/>
      <c r="E3662" s="9"/>
      <c r="F3662" s="9"/>
      <c r="H3662" s="22"/>
    </row>
    <row r="3663" spans="3:10" ht="16.8" x14ac:dyDescent="0.3">
      <c r="C3663" s="68" t="s">
        <v>23</v>
      </c>
      <c r="D3663" s="68"/>
      <c r="E3663" s="68"/>
      <c r="F3663" s="68"/>
      <c r="H3663" s="22"/>
    </row>
    <row r="3664" spans="3:10" ht="15.6" x14ac:dyDescent="0.3">
      <c r="C3664" s="1"/>
      <c r="D3664" s="28" t="str">
        <f>H3664</f>
        <v>Standard Mail</v>
      </c>
      <c r="E3664" s="28" t="str">
        <f>H3681</f>
        <v>First-Class</v>
      </c>
      <c r="F3664" s="13" t="str">
        <f>H3694</f>
        <v>Periodical</v>
      </c>
      <c r="H3664" s="22" t="s">
        <v>24</v>
      </c>
      <c r="I3664" s="22"/>
    </row>
    <row r="3665" spans="3:11" ht="15" x14ac:dyDescent="0.3">
      <c r="C3665" s="1"/>
      <c r="D3665" s="7" t="str">
        <f>H3665</f>
        <v>✔Automation Flats</v>
      </c>
      <c r="E3665" s="7" t="str">
        <f>+H3682</f>
        <v>Automation Flat Trays on Pallets</v>
      </c>
      <c r="F3665" s="7" t="str">
        <f>H3695</f>
        <v>Automation Letters</v>
      </c>
      <c r="H3665" s="22" t="s">
        <v>25</v>
      </c>
      <c r="I3665" s="22"/>
      <c r="J3665" s="22"/>
      <c r="K3665" s="22"/>
    </row>
    <row r="3666" spans="3:11" ht="15" x14ac:dyDescent="0.3">
      <c r="C3666" s="1"/>
      <c r="D3666" s="7" t="str">
        <f t="shared" ref="D3666:D3680" si="1437">H3666</f>
        <v>✔Automation Letters</v>
      </c>
      <c r="E3666" s="7" t="str">
        <f t="shared" ref="E3666:E3676" si="1438">+H3683</f>
        <v>✔Automation Flats - Bundle Based Option</v>
      </c>
      <c r="F3666" s="7" t="str">
        <f t="shared" ref="F3666:F3677" si="1439">H3696</f>
        <v>Barcoded Machinable Flats</v>
      </c>
      <c r="H3666" s="22" t="s">
        <v>26</v>
      </c>
      <c r="I3666" s="22"/>
      <c r="J3666" s="22"/>
      <c r="K3666" s="22"/>
    </row>
    <row r="3667" spans="3:11" ht="15" x14ac:dyDescent="0.3">
      <c r="C3667" s="1"/>
      <c r="D3667" s="7" t="str">
        <f t="shared" si="1437"/>
        <v>✔Co-Sacked Flats</v>
      </c>
      <c r="E3667" s="7" t="str">
        <f t="shared" si="1438"/>
        <v>✔Automation Flats - Tray Based Option</v>
      </c>
      <c r="F3667" s="7" t="str">
        <f t="shared" si="1439"/>
        <v>Carrier Route Flats</v>
      </c>
      <c r="H3667" s="22" t="s">
        <v>341</v>
      </c>
      <c r="I3667" s="22"/>
      <c r="J3667" s="22"/>
      <c r="K3667" s="22"/>
    </row>
    <row r="3668" spans="3:11" ht="15" x14ac:dyDescent="0.3">
      <c r="C3668" s="1"/>
      <c r="D3668" s="7" t="str">
        <f t="shared" si="1437"/>
        <v>✔ECR Flats</v>
      </c>
      <c r="E3668" s="7" t="str">
        <f t="shared" si="1438"/>
        <v>✔Automation Letters</v>
      </c>
      <c r="F3668" s="7" t="str">
        <f t="shared" si="1439"/>
        <v>Carrier Route Letters</v>
      </c>
      <c r="H3668" s="22" t="s">
        <v>27</v>
      </c>
      <c r="I3668" s="22"/>
      <c r="J3668" s="22"/>
      <c r="K3668" s="22"/>
    </row>
    <row r="3669" spans="3:11" ht="15" x14ac:dyDescent="0.3">
      <c r="C3669" s="1"/>
      <c r="D3669" s="7" t="str">
        <f t="shared" si="1437"/>
        <v>✔ECR Letters &lt;= 3.0 Ounces</v>
      </c>
      <c r="E3669" s="7" t="str">
        <f t="shared" si="1438"/>
        <v>Automation Letters - Trays on Pallets</v>
      </c>
      <c r="F3669" s="7" t="str">
        <f t="shared" si="1439"/>
        <v>Machinable Flat Bundles on Pallets</v>
      </c>
      <c r="H3669" s="22" t="s">
        <v>28</v>
      </c>
    </row>
    <row r="3670" spans="3:11" ht="15" x14ac:dyDescent="0.3">
      <c r="C3670" s="1"/>
      <c r="D3670" s="7" t="str">
        <f t="shared" si="1437"/>
        <v>✔ECR Letters &gt; 3.0 Ounces</v>
      </c>
      <c r="E3670" s="7" t="str">
        <f t="shared" si="1438"/>
        <v>✔Co-Trayed Flats</v>
      </c>
      <c r="F3670" s="7" t="str">
        <f t="shared" si="1439"/>
        <v>Machinable Flats Co-Sacked Preparation</v>
      </c>
      <c r="H3670" s="22" t="s">
        <v>29</v>
      </c>
      <c r="I3670" s="22"/>
    </row>
    <row r="3671" spans="3:11" ht="15" x14ac:dyDescent="0.3">
      <c r="C3671" s="1"/>
      <c r="D3671" s="7" t="str">
        <f t="shared" si="1437"/>
        <v>Flat Bundles on Pallets</v>
      </c>
      <c r="E3671" s="7" t="str">
        <f t="shared" si="1438"/>
        <v>Machinable Letter Trays on Pallets</v>
      </c>
      <c r="F3671" s="7" t="str">
        <f t="shared" si="1439"/>
        <v>Merged Bundles on Pallets</v>
      </c>
      <c r="H3671" s="22" t="s">
        <v>136</v>
      </c>
      <c r="I3671" s="22"/>
      <c r="J3671" s="22"/>
      <c r="K3671" s="22"/>
    </row>
    <row r="3672" spans="3:11" ht="15" x14ac:dyDescent="0.3">
      <c r="C3672" s="1"/>
      <c r="D3672" s="7" t="str">
        <f t="shared" si="1437"/>
        <v>✔Irregular Parcels</v>
      </c>
      <c r="E3672" s="7" t="str">
        <f t="shared" si="1438"/>
        <v>✔Machinable Letters</v>
      </c>
      <c r="F3672" s="7" t="str">
        <f t="shared" si="1439"/>
        <v>Merged Flats in Sacks</v>
      </c>
      <c r="H3672" s="22" t="s">
        <v>31</v>
      </c>
      <c r="I3672" s="22"/>
      <c r="J3672" s="22"/>
      <c r="K3672" s="22"/>
    </row>
    <row r="3673" spans="3:11" ht="15" x14ac:dyDescent="0.3">
      <c r="C3673" s="1"/>
      <c r="D3673" s="7" t="str">
        <f t="shared" si="1437"/>
        <v>✔Machinable Letters</v>
      </c>
      <c r="E3673" s="7" t="str">
        <f t="shared" si="1438"/>
        <v>Non-Automation Flat Trays on Pallets</v>
      </c>
      <c r="F3673" s="7" t="str">
        <f t="shared" si="1439"/>
        <v>Merged Pallets-5% Threshold</v>
      </c>
      <c r="H3673" s="22" t="s">
        <v>32</v>
      </c>
      <c r="I3673" s="22"/>
      <c r="J3673" s="22"/>
      <c r="K3673" s="22"/>
    </row>
    <row r="3674" spans="3:11" ht="15" x14ac:dyDescent="0.3">
      <c r="C3674" s="1"/>
      <c r="D3674" s="7" t="str">
        <f t="shared" si="1437"/>
        <v>✔Machinable Parcels</v>
      </c>
      <c r="E3674" s="7" t="str">
        <f t="shared" si="1438"/>
        <v>✔Non-Automation Flats</v>
      </c>
      <c r="F3674" s="7" t="str">
        <f t="shared" si="1439"/>
        <v>Merged Pallets-5% Threshold &amp; City State</v>
      </c>
      <c r="H3674" s="22" t="s">
        <v>33</v>
      </c>
      <c r="I3674" s="22"/>
      <c r="J3674" s="22"/>
      <c r="K3674" s="22"/>
    </row>
    <row r="3675" spans="3:11" ht="15" x14ac:dyDescent="0.3">
      <c r="C3675" s="1"/>
      <c r="D3675" s="7" t="str">
        <f t="shared" si="1437"/>
        <v>✔Merged Flat Bundles in Sacks</v>
      </c>
      <c r="E3675" s="7" t="str">
        <f t="shared" si="1438"/>
        <v>Non-Machinable Letter Trays on Pallets</v>
      </c>
      <c r="F3675" s="7" t="str">
        <f t="shared" si="1439"/>
        <v>Non-Automation Letters</v>
      </c>
      <c r="H3675" s="22" t="s">
        <v>34</v>
      </c>
      <c r="I3675" s="22"/>
      <c r="J3675" s="22"/>
      <c r="K3675" s="22"/>
    </row>
    <row r="3676" spans="3:11" ht="15" x14ac:dyDescent="0.3">
      <c r="C3676" s="1"/>
      <c r="D3676" s="7" t="str">
        <f t="shared" si="1437"/>
        <v>Merged Flat Bundles on Pallets</v>
      </c>
      <c r="E3676" s="7" t="str">
        <f t="shared" si="1438"/>
        <v>✔Nonmachinable Letters</v>
      </c>
      <c r="F3676" s="7" t="str">
        <f t="shared" si="1439"/>
        <v>Non-Barcoded Machinable Flats</v>
      </c>
      <c r="H3676" s="22" t="s">
        <v>137</v>
      </c>
    </row>
    <row r="3677" spans="3:11" ht="15" x14ac:dyDescent="0.3">
      <c r="C3677" s="1"/>
      <c r="D3677" s="7" t="str">
        <f t="shared" si="1437"/>
        <v>Merged Pallets-5% Threshold</v>
      </c>
      <c r="E3677" s="7"/>
      <c r="F3677" s="7" t="str">
        <f t="shared" si="1439"/>
        <v>Non-Machinable Flat Bundles on Pallets</v>
      </c>
      <c r="H3677" s="22" t="s">
        <v>138</v>
      </c>
      <c r="I3677" s="22"/>
    </row>
    <row r="3678" spans="3:11" ht="15" x14ac:dyDescent="0.3">
      <c r="C3678" s="1"/>
      <c r="D3678" s="7" t="str">
        <f t="shared" si="1437"/>
        <v>Merged Pallets-5% Threshold &amp; City State</v>
      </c>
      <c r="E3678" s="7"/>
      <c r="F3678" s="7"/>
      <c r="H3678" s="22" t="s">
        <v>139</v>
      </c>
      <c r="I3678" s="22"/>
      <c r="J3678" s="22"/>
      <c r="K3678" s="22"/>
    </row>
    <row r="3679" spans="3:11" ht="15" x14ac:dyDescent="0.3">
      <c r="C3679" s="1"/>
      <c r="D3679" s="7" t="str">
        <f t="shared" si="1437"/>
        <v>✔Non-Automation Flats</v>
      </c>
      <c r="E3679" s="7"/>
      <c r="F3679" s="7"/>
      <c r="H3679" s="22" t="s">
        <v>38</v>
      </c>
    </row>
    <row r="3680" spans="3:11" ht="15" x14ac:dyDescent="0.3">
      <c r="C3680" s="1"/>
      <c r="D3680" s="7" t="str">
        <f t="shared" si="1437"/>
        <v>✔Nonmachinable Letters</v>
      </c>
      <c r="E3680" s="29"/>
      <c r="F3680" s="7"/>
      <c r="H3680" s="22" t="s">
        <v>39</v>
      </c>
      <c r="I3680" s="22"/>
    </row>
    <row r="3681" spans="3:22" ht="16.8" x14ac:dyDescent="0.3">
      <c r="C3681" s="68" t="s">
        <v>40</v>
      </c>
      <c r="D3681" s="68"/>
      <c r="E3681" s="68"/>
      <c r="F3681" s="68"/>
      <c r="H3681" s="23" t="s">
        <v>41</v>
      </c>
      <c r="I3681" s="22"/>
      <c r="J3681" s="22"/>
      <c r="K3681" s="22"/>
    </row>
    <row r="3682" spans="3:22" ht="15.6" x14ac:dyDescent="0.3">
      <c r="C3682" s="1"/>
      <c r="D3682" s="28" t="s">
        <v>42</v>
      </c>
      <c r="E3682" s="30"/>
      <c r="F3682" s="7"/>
      <c r="H3682" s="22" t="s">
        <v>140</v>
      </c>
      <c r="I3682" s="22" t="s">
        <v>42</v>
      </c>
    </row>
    <row r="3683" spans="3:22" ht="15" x14ac:dyDescent="0.3">
      <c r="C3683" s="1"/>
      <c r="D3683" s="7" t="str">
        <f>I3683</f>
        <v>✔Additional User Documentation (Any)</v>
      </c>
      <c r="E3683" s="7" t="str">
        <f t="shared" ref="E3683:F3685" si="1440">J3683</f>
        <v>✔Co-Bundling</v>
      </c>
      <c r="F3683" s="7" t="str">
        <f t="shared" si="1440"/>
        <v>✔Optional Endorsement Lines (OELs)</v>
      </c>
      <c r="H3683" s="22" t="s">
        <v>44</v>
      </c>
      <c r="I3683" s="23" t="s">
        <v>45</v>
      </c>
      <c r="J3683" s="23" t="s">
        <v>46</v>
      </c>
      <c r="K3683" s="23" t="s">
        <v>47</v>
      </c>
      <c r="L3683" s="23" t="s">
        <v>48</v>
      </c>
      <c r="M3683" s="23" t="s">
        <v>49</v>
      </c>
      <c r="N3683" s="23" t="s">
        <v>51</v>
      </c>
      <c r="O3683" s="23" t="s">
        <v>52</v>
      </c>
      <c r="P3683" s="23" t="s">
        <v>53</v>
      </c>
      <c r="Q3683" s="23" t="s">
        <v>54</v>
      </c>
      <c r="R3683" s="23" t="s">
        <v>55</v>
      </c>
    </row>
    <row r="3684" spans="3:22" ht="15" x14ac:dyDescent="0.3">
      <c r="C3684" s="1"/>
      <c r="D3684" s="7" t="str">
        <f t="shared" ref="D3684:D3686" si="1441">I3684</f>
        <v>✔Job Setup/Parameter Report</v>
      </c>
      <c r="E3684" s="7" t="str">
        <f t="shared" si="1440"/>
        <v>✔USPS Qualification Report</v>
      </c>
      <c r="F3684" s="7" t="str">
        <f t="shared" si="1440"/>
        <v>✔Origin 3-digit Trays/Sacks</v>
      </c>
      <c r="H3684" s="22" t="s">
        <v>56</v>
      </c>
      <c r="I3684" s="22" t="str">
        <f>L3683</f>
        <v>✔Job Setup/Parameter Report</v>
      </c>
      <c r="J3684" s="22" t="str">
        <f t="shared" ref="J3684:K3684" si="1442">M3683</f>
        <v>✔USPS Qualification Report</v>
      </c>
      <c r="K3684" s="22" t="str">
        <f t="shared" si="1442"/>
        <v>✔Origin 3-digit Trays/Sacks</v>
      </c>
    </row>
    <row r="3685" spans="3:22" ht="15" x14ac:dyDescent="0.3">
      <c r="C3685" s="1"/>
      <c r="D3685" s="7" t="str">
        <f t="shared" si="1441"/>
        <v>✔Origin SCF Sacks</v>
      </c>
      <c r="E3685" s="7" t="str">
        <f t="shared" si="1440"/>
        <v>✔IM Barcoded Tray Labels</v>
      </c>
      <c r="F3685" s="7" t="str">
        <f t="shared" si="1440"/>
        <v>✔Origin AADC Trays</v>
      </c>
      <c r="H3685" s="22" t="s">
        <v>26</v>
      </c>
      <c r="I3685" s="22" t="str">
        <f>O3683</f>
        <v>✔Origin SCF Sacks</v>
      </c>
      <c r="J3685" s="22" t="str">
        <f t="shared" ref="J3685:K3685" si="1443">P3683</f>
        <v>✔IM Barcoded Tray Labels</v>
      </c>
      <c r="K3685" s="22" t="str">
        <f t="shared" si="1443"/>
        <v>✔Origin AADC Trays</v>
      </c>
    </row>
    <row r="3686" spans="3:22" ht="15" x14ac:dyDescent="0.3">
      <c r="C3686" s="1"/>
      <c r="D3686" s="7" t="str">
        <f t="shared" si="1441"/>
        <v>✔FSS Preparation</v>
      </c>
      <c r="E3686" s="7"/>
      <c r="F3686" s="7"/>
      <c r="H3686" s="22" t="s">
        <v>141</v>
      </c>
      <c r="I3686" s="22" t="str">
        <f>R3683</f>
        <v>✔FSS Preparation</v>
      </c>
      <c r="J3686" s="22">
        <f t="shared" ref="J3686:K3686" si="1444">S3683</f>
        <v>0</v>
      </c>
      <c r="K3686" s="22">
        <f t="shared" si="1444"/>
        <v>0</v>
      </c>
    </row>
    <row r="3687" spans="3:22" ht="14.4" x14ac:dyDescent="0.3">
      <c r="C3687" s="1"/>
      <c r="D3687" s="9"/>
      <c r="E3687" s="9"/>
      <c r="F3687" s="9"/>
      <c r="H3687" s="22" t="s">
        <v>344</v>
      </c>
    </row>
    <row r="3688" spans="3:22" ht="15.6" x14ac:dyDescent="0.3">
      <c r="C3688" s="1"/>
      <c r="D3688" s="13" t="s">
        <v>58</v>
      </c>
      <c r="E3688" s="7"/>
      <c r="F3688" s="7"/>
      <c r="H3688" s="22" t="s">
        <v>142</v>
      </c>
      <c r="I3688" s="22" t="s">
        <v>58</v>
      </c>
    </row>
    <row r="3689" spans="3:22" ht="15" x14ac:dyDescent="0.3">
      <c r="C3689" s="1"/>
      <c r="D3689" s="7" t="str">
        <f>+I3689</f>
        <v>✔CRD Trays</v>
      </c>
      <c r="E3689" s="7" t="str">
        <f t="shared" ref="E3689:F3693" si="1445">+J3689</f>
        <v>✔CR5 Trays</v>
      </c>
      <c r="F3689" s="7" t="str">
        <f t="shared" si="1445"/>
        <v>✔CR3 Trays</v>
      </c>
      <c r="H3689" s="22" t="s">
        <v>32</v>
      </c>
      <c r="I3689" s="23" t="s">
        <v>60</v>
      </c>
      <c r="J3689" s="23" t="s">
        <v>61</v>
      </c>
      <c r="K3689" s="23" t="s">
        <v>62</v>
      </c>
      <c r="L3689" s="23" t="s">
        <v>63</v>
      </c>
      <c r="M3689" s="23" t="s">
        <v>64</v>
      </c>
      <c r="N3689" s="23" t="s">
        <v>65</v>
      </c>
      <c r="O3689" s="23" t="s">
        <v>66</v>
      </c>
      <c r="P3689" s="23" t="s">
        <v>67</v>
      </c>
      <c r="Q3689" s="23" t="s">
        <v>68</v>
      </c>
      <c r="R3689" s="23" t="s">
        <v>69</v>
      </c>
      <c r="S3689" s="23" t="s">
        <v>70</v>
      </c>
      <c r="T3689" s="23" t="s">
        <v>71</v>
      </c>
      <c r="U3689" s="23" t="s">
        <v>72</v>
      </c>
      <c r="V3689" s="23" t="s">
        <v>73</v>
      </c>
    </row>
    <row r="3690" spans="3:22" ht="15" x14ac:dyDescent="0.3">
      <c r="C3690" s="1"/>
      <c r="D3690" s="7" t="str">
        <f t="shared" ref="D3690:D3693" si="1446">+I3690</f>
        <v>✔CRD Sacks</v>
      </c>
      <c r="E3690" s="7" t="str">
        <f t="shared" si="1445"/>
        <v>✔CR5S Sacks</v>
      </c>
      <c r="F3690" s="7" t="str">
        <f t="shared" si="1445"/>
        <v>✔CR5 Sacks</v>
      </c>
      <c r="H3690" s="22" t="s">
        <v>143</v>
      </c>
      <c r="I3690" s="22" t="str">
        <f>L3689</f>
        <v>✔CRD Sacks</v>
      </c>
      <c r="J3690" s="22" t="str">
        <f t="shared" ref="J3690:K3690" si="1447">M3689</f>
        <v>✔CR5S Sacks</v>
      </c>
      <c r="K3690" s="22" t="str">
        <f t="shared" si="1447"/>
        <v>✔CR5 Sacks</v>
      </c>
    </row>
    <row r="3691" spans="3:22" ht="15" x14ac:dyDescent="0.3">
      <c r="C3691" s="1"/>
      <c r="D3691" s="7" t="str">
        <f t="shared" si="1446"/>
        <v>✔CR3 Sacks</v>
      </c>
      <c r="E3691" s="7" t="str">
        <f t="shared" si="1445"/>
        <v>✔High Density (HD) Price</v>
      </c>
      <c r="F3691" s="7" t="str">
        <f t="shared" si="1445"/>
        <v>✔Saturation Price (75%Total)</v>
      </c>
      <c r="H3691" s="22" t="s">
        <v>38</v>
      </c>
      <c r="I3691" s="22" t="str">
        <f>O3689</f>
        <v>✔CR3 Sacks</v>
      </c>
      <c r="J3691" s="22" t="str">
        <f t="shared" ref="J3691:K3691" si="1448">P3689</f>
        <v>✔High Density (HD) Price</v>
      </c>
      <c r="K3691" s="22" t="str">
        <f t="shared" si="1448"/>
        <v>✔Saturation Price (75%Total)</v>
      </c>
    </row>
    <row r="3692" spans="3:22" ht="15" x14ac:dyDescent="0.3">
      <c r="C3692" s="1"/>
      <c r="D3692" s="7" t="str">
        <f t="shared" si="1446"/>
        <v>✔Saturation Price (90%Res)</v>
      </c>
      <c r="E3692" s="7" t="str">
        <f t="shared" si="1445"/>
        <v>✔eLOT Sequencing</v>
      </c>
      <c r="F3692" s="7" t="str">
        <f t="shared" si="1445"/>
        <v>✔Walk Sequencing</v>
      </c>
      <c r="H3692" s="22" t="s">
        <v>144</v>
      </c>
      <c r="I3692" s="22" t="str">
        <f>R3689</f>
        <v>✔Saturation Price (90%Res)</v>
      </c>
      <c r="J3692" s="22" t="str">
        <f t="shared" ref="J3692:K3692" si="1449">S3689</f>
        <v>✔eLOT Sequencing</v>
      </c>
      <c r="K3692" s="22" t="str">
        <f t="shared" si="1449"/>
        <v>✔Walk Sequencing</v>
      </c>
    </row>
    <row r="3693" spans="3:22" ht="15" x14ac:dyDescent="0.3">
      <c r="C3693" s="1"/>
      <c r="D3693" s="7" t="str">
        <f t="shared" si="1446"/>
        <v>✔Multi-Box Section Bundles</v>
      </c>
      <c r="E3693" s="7" t="str">
        <f t="shared" si="1445"/>
        <v>✔High Density Plus (HDP) Price</v>
      </c>
      <c r="F3693" s="7"/>
      <c r="H3693" s="22" t="s">
        <v>39</v>
      </c>
      <c r="I3693" s="22" t="str">
        <f>U3689</f>
        <v>✔Multi-Box Section Bundles</v>
      </c>
      <c r="J3693" s="22" t="str">
        <f t="shared" ref="J3693:K3693" si="1450">V3689</f>
        <v>✔High Density Plus (HDP) Price</v>
      </c>
      <c r="K3693" s="22">
        <f t="shared" si="1450"/>
        <v>0</v>
      </c>
    </row>
    <row r="3694" spans="3:22" ht="15" x14ac:dyDescent="0.3">
      <c r="C3694" s="1"/>
      <c r="D3694" s="7"/>
      <c r="E3694" s="7"/>
      <c r="F3694" s="7"/>
      <c r="H3694" s="22" t="s">
        <v>76</v>
      </c>
    </row>
    <row r="3695" spans="3:22" ht="15.6" x14ac:dyDescent="0.3">
      <c r="C3695" s="1"/>
      <c r="D3695" s="13" t="s">
        <v>104</v>
      </c>
      <c r="E3695" s="7"/>
      <c r="F3695" s="7"/>
      <c r="H3695" s="22" t="s">
        <v>145</v>
      </c>
      <c r="I3695" s="22" t="s">
        <v>104</v>
      </c>
    </row>
    <row r="3696" spans="3:22" ht="15" x14ac:dyDescent="0.3">
      <c r="C3696" s="1"/>
      <c r="D3696" s="7" t="str">
        <f>I3696</f>
        <v>✔5-digit Scheme Bundles (L007)</v>
      </c>
      <c r="E3696" s="7" t="str">
        <f t="shared" ref="E3696:F3696" si="1451">J3696</f>
        <v>✔3-digit Scheme Bundles (L008)</v>
      </c>
      <c r="F3696" s="7" t="str">
        <f t="shared" si="1451"/>
        <v>✔5-digit Scheme Sacks</v>
      </c>
      <c r="H3696" s="22" t="s">
        <v>146</v>
      </c>
      <c r="I3696" s="23" t="s">
        <v>107</v>
      </c>
      <c r="J3696" s="23" t="s">
        <v>108</v>
      </c>
      <c r="K3696" s="23" t="s">
        <v>109</v>
      </c>
    </row>
    <row r="3697" spans="3:18" ht="15" x14ac:dyDescent="0.3">
      <c r="C3697" s="1"/>
      <c r="D3697" s="7"/>
      <c r="E3697" s="7"/>
      <c r="F3697" s="7"/>
      <c r="H3697" s="22" t="s">
        <v>147</v>
      </c>
    </row>
    <row r="3698" spans="3:18" ht="15.6" x14ac:dyDescent="0.3">
      <c r="C3698" s="1"/>
      <c r="D3698" s="13" t="s">
        <v>110</v>
      </c>
      <c r="E3698" s="7"/>
      <c r="F3698" s="7"/>
      <c r="H3698" s="22" t="s">
        <v>148</v>
      </c>
      <c r="I3698" s="22" t="s">
        <v>110</v>
      </c>
    </row>
    <row r="3699" spans="3:18" ht="15" x14ac:dyDescent="0.3">
      <c r="C3699" s="1"/>
      <c r="D3699" s="7" t="str">
        <f>I3699</f>
        <v>✔No Overflow Trays</v>
      </c>
      <c r="E3699" s="7" t="str">
        <f t="shared" ref="E3699:F3700" si="1452">J3699</f>
        <v>✔Reduced Overflow</v>
      </c>
      <c r="F3699" s="7" t="str">
        <f t="shared" si="1452"/>
        <v>✔5-digit\Scheme Trays</v>
      </c>
      <c r="H3699" s="22" t="s">
        <v>149</v>
      </c>
      <c r="I3699" s="23" t="s">
        <v>112</v>
      </c>
      <c r="J3699" s="23" t="s">
        <v>113</v>
      </c>
      <c r="K3699" s="23" t="s">
        <v>114</v>
      </c>
      <c r="L3699" s="23" t="s">
        <v>115</v>
      </c>
      <c r="M3699" s="23" t="s">
        <v>116</v>
      </c>
    </row>
    <row r="3700" spans="3:18" ht="15" x14ac:dyDescent="0.3">
      <c r="C3700" s="1"/>
      <c r="D3700" s="7" t="str">
        <f>I3700</f>
        <v>✔3-digit\Scheme Trays</v>
      </c>
      <c r="E3700" s="7" t="str">
        <f t="shared" si="1452"/>
        <v>✔AADC Trays</v>
      </c>
      <c r="F3700" s="7"/>
      <c r="H3700" s="22" t="s">
        <v>346</v>
      </c>
      <c r="I3700" s="22" t="str">
        <f>L3699</f>
        <v>✔3-digit\Scheme Trays</v>
      </c>
      <c r="J3700" s="22" t="str">
        <f t="shared" ref="J3700:K3700" si="1453">M3699</f>
        <v>✔AADC Trays</v>
      </c>
      <c r="K3700" s="22">
        <f t="shared" si="1453"/>
        <v>0</v>
      </c>
    </row>
    <row r="3701" spans="3:18" ht="15" x14ac:dyDescent="0.3">
      <c r="C3701" s="16"/>
      <c r="D3701" s="7"/>
      <c r="E3701" s="7"/>
      <c r="F3701" s="7"/>
      <c r="H3701" s="22" t="s">
        <v>150</v>
      </c>
    </row>
    <row r="3702" spans="3:18" ht="15.6" x14ac:dyDescent="0.3">
      <c r="C3702" s="1"/>
      <c r="D3702" s="13" t="s">
        <v>119</v>
      </c>
      <c r="E3702" s="7"/>
      <c r="F3702" s="7"/>
      <c r="H3702" s="22" t="s">
        <v>151</v>
      </c>
      <c r="I3702" s="22" t="s">
        <v>119</v>
      </c>
    </row>
    <row r="3703" spans="3:18" ht="15" x14ac:dyDescent="0.3">
      <c r="C3703" s="1"/>
      <c r="D3703" s="7" t="str">
        <f>I3703</f>
        <v>✔PS Form 3600-EZ</v>
      </c>
      <c r="E3703" s="7" t="str">
        <f t="shared" ref="E3703:F3705" si="1454">J3703</f>
        <v>✔PS Form 3600-FCM</v>
      </c>
      <c r="F3703" s="7" t="str">
        <f t="shared" si="1454"/>
        <v>✔PS Form 3600-PM</v>
      </c>
      <c r="H3703" s="22" t="s">
        <v>138</v>
      </c>
      <c r="I3703" s="23" t="s">
        <v>122</v>
      </c>
      <c r="J3703" s="23" t="s">
        <v>123</v>
      </c>
      <c r="K3703" s="23" t="s">
        <v>124</v>
      </c>
      <c r="L3703" s="23" t="s">
        <v>125</v>
      </c>
      <c r="M3703" s="23" t="s">
        <v>126</v>
      </c>
      <c r="N3703" s="23" t="s">
        <v>127</v>
      </c>
      <c r="O3703" s="23" t="s">
        <v>128</v>
      </c>
      <c r="P3703" s="23" t="s">
        <v>130</v>
      </c>
      <c r="Q3703" s="23" t="s">
        <v>131</v>
      </c>
      <c r="R3703" s="23" t="s">
        <v>132</v>
      </c>
    </row>
    <row r="3704" spans="3:18" ht="15" x14ac:dyDescent="0.3">
      <c r="C3704" s="1"/>
      <c r="D3704" s="7" t="str">
        <f t="shared" ref="D3704:D3706" si="1455">I3704</f>
        <v>✔PS Form 3602-C</v>
      </c>
      <c r="E3704" s="7" t="str">
        <f t="shared" si="1454"/>
        <v>✔PS Form 3602-EZ</v>
      </c>
      <c r="F3704" s="7" t="str">
        <f t="shared" si="1454"/>
        <v>✔PS Form 3602-N</v>
      </c>
      <c r="H3704" s="22" t="s">
        <v>139</v>
      </c>
      <c r="I3704" s="22" t="str">
        <f>L3703</f>
        <v>✔PS Form 3602-C</v>
      </c>
      <c r="J3704" s="22" t="str">
        <f t="shared" ref="J3704:K3704" si="1456">M3703</f>
        <v>✔PS Form 3602-EZ</v>
      </c>
      <c r="K3704" s="22" t="str">
        <f t="shared" si="1456"/>
        <v>✔PS Form 3602-N</v>
      </c>
    </row>
    <row r="3705" spans="3:18" ht="15" x14ac:dyDescent="0.3">
      <c r="C3705" s="1"/>
      <c r="D3705" s="7" t="str">
        <f t="shared" si="1455"/>
        <v>✔PS Form 3602-NZ</v>
      </c>
      <c r="E3705" s="7" t="str">
        <f t="shared" si="1454"/>
        <v>✔PS Form 3605-R</v>
      </c>
      <c r="F3705" s="7" t="str">
        <f t="shared" si="1454"/>
        <v>✔PS Form 8125</v>
      </c>
      <c r="H3705" s="22" t="s">
        <v>152</v>
      </c>
      <c r="I3705" s="22" t="str">
        <f>O3703</f>
        <v>✔PS Form 3602-NZ</v>
      </c>
      <c r="J3705" s="22" t="str">
        <f t="shared" ref="J3705:K3705" si="1457">P3703</f>
        <v>✔PS Form 3605-R</v>
      </c>
      <c r="K3705" s="22" t="str">
        <f t="shared" si="1457"/>
        <v>✔PS Form 8125</v>
      </c>
    </row>
    <row r="3706" spans="3:18" ht="15" x14ac:dyDescent="0.3">
      <c r="C3706" s="1"/>
      <c r="D3706" s="7" t="str">
        <f t="shared" si="1455"/>
        <v>✔PS Form 3602-R</v>
      </c>
      <c r="E3706" s="7"/>
      <c r="F3706" s="7"/>
      <c r="H3706" s="22" t="s">
        <v>153</v>
      </c>
      <c r="I3706" s="22" t="str">
        <f>R3703</f>
        <v>✔PS Form 3602-R</v>
      </c>
      <c r="J3706" s="22">
        <f>S3703</f>
        <v>0</v>
      </c>
      <c r="K3706" s="22">
        <f>T3703</f>
        <v>0</v>
      </c>
    </row>
    <row r="3707" spans="3:18" ht="15" x14ac:dyDescent="0.3">
      <c r="C3707" s="26"/>
      <c r="D3707" s="27"/>
      <c r="E3707" s="27"/>
      <c r="F3707" s="27"/>
      <c r="H3707" s="22" t="s">
        <v>154</v>
      </c>
    </row>
    <row r="3708" spans="3:18" ht="15.6" x14ac:dyDescent="0.3">
      <c r="C3708" s="1"/>
      <c r="D3708" s="13" t="s">
        <v>111</v>
      </c>
      <c r="E3708" s="17" t="s">
        <v>133</v>
      </c>
      <c r="F3708" s="6" t="str">
        <f>H3712</f>
        <v>$501 - $1,000</v>
      </c>
      <c r="H3708" s="22" t="s">
        <v>40</v>
      </c>
    </row>
    <row r="3709" spans="3:18" ht="14.4" x14ac:dyDescent="0.3">
      <c r="C3709" s="1"/>
      <c r="D3709" s="71" t="str">
        <f>H3711</f>
        <v>PC: ** 32-BIT WINDOWS, 64-BIT WINDOWS, WINDOWS 2003 SERVER, WINDOWS XP, Windows Server 2008, Windows Server 2012, Windows Server 2013</v>
      </c>
      <c r="E3709" s="71"/>
      <c r="F3709" s="71"/>
      <c r="H3709" s="22"/>
    </row>
    <row r="3710" spans="3:18" ht="14.4" x14ac:dyDescent="0.3">
      <c r="C3710" s="1"/>
      <c r="D3710" s="71"/>
      <c r="E3710" s="71"/>
      <c r="F3710" s="71"/>
      <c r="H3710" s="22" t="s">
        <v>111</v>
      </c>
    </row>
    <row r="3711" spans="3:18" ht="15.6" x14ac:dyDescent="0.3">
      <c r="C3711" s="1"/>
      <c r="D3711" s="7" t="s">
        <v>120</v>
      </c>
      <c r="E3711" s="17" t="s">
        <v>134</v>
      </c>
      <c r="F3711" s="18">
        <f>$I$2</f>
        <v>45678</v>
      </c>
      <c r="H3711" s="22" t="s">
        <v>159</v>
      </c>
    </row>
    <row r="3712" spans="3:18" ht="15" x14ac:dyDescent="0.3">
      <c r="C3712" s="16"/>
      <c r="D3712" s="7"/>
      <c r="E3712" s="7"/>
      <c r="F3712" s="7"/>
      <c r="H3712" s="22" t="s">
        <v>176</v>
      </c>
    </row>
    <row r="3713" spans="3:10" ht="15.6" x14ac:dyDescent="0.3">
      <c r="C3713" s="1"/>
      <c r="D3713" s="13"/>
      <c r="E3713" s="7"/>
      <c r="F3713" s="7"/>
      <c r="H3713" s="22" t="s">
        <v>120</v>
      </c>
    </row>
    <row r="3714" spans="3:10" ht="15" x14ac:dyDescent="0.3">
      <c r="C3714" s="1"/>
      <c r="D3714" s="7"/>
      <c r="E3714" s="7"/>
      <c r="F3714" s="7"/>
      <c r="H3714" s="36">
        <v>43585</v>
      </c>
    </row>
    <row r="3715" spans="3:10" ht="15" x14ac:dyDescent="0.3">
      <c r="C3715" s="1"/>
      <c r="D3715" s="7"/>
      <c r="E3715" s="7"/>
      <c r="F3715" s="7"/>
      <c r="H3715" s="22"/>
    </row>
    <row r="3716" spans="3:10" ht="15" x14ac:dyDescent="0.3">
      <c r="C3716" s="1"/>
      <c r="D3716" s="7"/>
      <c r="E3716" s="7"/>
      <c r="F3716" s="7"/>
      <c r="H3716" s="22"/>
    </row>
    <row r="3717" spans="3:10" ht="15" x14ac:dyDescent="0.3">
      <c r="C3717" s="1"/>
      <c r="D3717" s="7"/>
      <c r="E3717" s="7"/>
      <c r="F3717" s="7"/>
      <c r="H3717" s="22"/>
    </row>
    <row r="3718" spans="3:10" ht="15" x14ac:dyDescent="0.3">
      <c r="C3718" s="16"/>
      <c r="D3718" s="7"/>
      <c r="E3718" s="7"/>
      <c r="F3718" s="7"/>
      <c r="H3718" s="22"/>
    </row>
    <row r="3719" spans="3:10" ht="15.6" x14ac:dyDescent="0.3">
      <c r="C3719" s="1"/>
      <c r="D3719" s="13"/>
      <c r="E3719" s="17"/>
      <c r="F3719" s="6"/>
      <c r="H3719" s="22"/>
    </row>
    <row r="3720" spans="3:10" ht="14.4" x14ac:dyDescent="0.3">
      <c r="C3720" s="1"/>
      <c r="D3720" s="71"/>
      <c r="E3720" s="71"/>
      <c r="F3720" s="71"/>
      <c r="H3720" s="22"/>
    </row>
    <row r="3721" spans="3:10" ht="14.4" x14ac:dyDescent="0.3">
      <c r="C3721" s="1"/>
      <c r="D3721" s="71"/>
      <c r="E3721" s="71"/>
      <c r="F3721" s="71"/>
      <c r="H3721" s="22"/>
    </row>
    <row r="3722" spans="3:10" ht="15.6" x14ac:dyDescent="0.3">
      <c r="C3722" s="1"/>
      <c r="D3722" s="7"/>
      <c r="E3722" s="17"/>
      <c r="F3722" s="18"/>
      <c r="H3722" s="22"/>
    </row>
    <row r="3723" spans="3:10" ht="15" x14ac:dyDescent="0.3">
      <c r="C3723" s="1"/>
      <c r="D3723" s="7"/>
      <c r="E3723" s="19"/>
      <c r="F3723" s="20"/>
      <c r="G3723">
        <f>3773-3698+1</f>
        <v>76</v>
      </c>
      <c r="H3723" s="22"/>
    </row>
    <row r="3724" spans="3:10" ht="14.4" x14ac:dyDescent="0.3">
      <c r="C3724" s="1"/>
      <c r="D3724" s="1"/>
      <c r="E3724" s="1"/>
      <c r="F3724" s="1"/>
      <c r="H3724" s="22"/>
    </row>
    <row r="3725" spans="3:10" ht="16.8" x14ac:dyDescent="0.3">
      <c r="C3725" s="72" t="s">
        <v>3</v>
      </c>
      <c r="D3725" s="72"/>
      <c r="E3725" s="72"/>
      <c r="F3725" s="72"/>
      <c r="H3725" s="22"/>
    </row>
    <row r="3726" spans="3:10" ht="16.8" x14ac:dyDescent="0.3">
      <c r="C3726" s="73" t="s">
        <v>340</v>
      </c>
      <c r="D3726" s="73"/>
      <c r="E3726" s="73"/>
      <c r="F3726" s="73"/>
      <c r="H3726" s="22"/>
    </row>
    <row r="3727" spans="3:10" ht="14.4" x14ac:dyDescent="0.3">
      <c r="C3727" s="1"/>
      <c r="D3727" s="9"/>
      <c r="E3727" s="9"/>
      <c r="F3727" s="9"/>
      <c r="H3727" s="22"/>
    </row>
    <row r="3728" spans="3:10" ht="15.6" x14ac:dyDescent="0.3">
      <c r="C3728" s="69" t="str">
        <f t="shared" ref="C3728:C3737" si="1458">+J3728</f>
        <v>Company Name:   MICRO SYSTEMS SPECIALISTS, INC.</v>
      </c>
      <c r="D3728" s="69"/>
      <c r="E3728" s="69"/>
      <c r="F3728" s="69"/>
      <c r="H3728" s="22" t="s">
        <v>5</v>
      </c>
      <c r="I3728" s="22" t="s">
        <v>329</v>
      </c>
      <c r="J3728" s="22" t="str">
        <f t="shared" ref="J3728:J3737" si="1459">CONCATENATE(H3728,I3728)</f>
        <v>Company Name:   MICRO SYSTEMS SPECIALISTS, INC.</v>
      </c>
    </row>
    <row r="3729" spans="3:10" ht="15.6" x14ac:dyDescent="0.3">
      <c r="C3729" s="69" t="str">
        <f t="shared" si="1458"/>
        <v>Product Name:   CIRCULATION MANAGER</v>
      </c>
      <c r="D3729" s="69"/>
      <c r="E3729" s="69"/>
      <c r="F3729" s="69"/>
      <c r="H3729" s="22" t="s">
        <v>7</v>
      </c>
      <c r="I3729" s="22" t="s">
        <v>330</v>
      </c>
      <c r="J3729" s="22" t="str">
        <f t="shared" si="1459"/>
        <v>Product Name:   CIRCULATION MANAGER</v>
      </c>
    </row>
    <row r="3730" spans="3:10" ht="15.6" x14ac:dyDescent="0.3">
      <c r="C3730" s="69" t="str">
        <f t="shared" si="1458"/>
        <v>Product Version:   7.3.7</v>
      </c>
      <c r="D3730" s="69"/>
      <c r="E3730" s="69"/>
      <c r="F3730" s="69"/>
      <c r="H3730" s="22" t="s">
        <v>9</v>
      </c>
      <c r="I3730" s="53" t="s">
        <v>386</v>
      </c>
      <c r="J3730" s="22" t="str">
        <f t="shared" si="1459"/>
        <v>Product Version:   7.3.7</v>
      </c>
    </row>
    <row r="3731" spans="3:10" ht="15" x14ac:dyDescent="0.3">
      <c r="C3731" s="70" t="str">
        <f t="shared" si="1458"/>
        <v>Sales Contact:   MSSI</v>
      </c>
      <c r="D3731" s="70"/>
      <c r="E3731" s="70"/>
      <c r="F3731" s="70"/>
      <c r="H3731" s="22" t="s">
        <v>10</v>
      </c>
      <c r="I3731" s="22" t="s">
        <v>338</v>
      </c>
      <c r="J3731" s="22" t="str">
        <f t="shared" si="1459"/>
        <v>Sales Contact:   MSSI</v>
      </c>
    </row>
    <row r="3732" spans="3:10" ht="15" x14ac:dyDescent="0.3">
      <c r="C3732" s="70" t="str">
        <f t="shared" si="1458"/>
        <v>Address:   PO Box 347</v>
      </c>
      <c r="D3732" s="70"/>
      <c r="E3732" s="70"/>
      <c r="F3732" s="70"/>
      <c r="H3732" s="22" t="s">
        <v>12</v>
      </c>
      <c r="I3732" s="34" t="s">
        <v>348</v>
      </c>
      <c r="J3732" s="22" t="str">
        <f t="shared" si="1459"/>
        <v>Address:   PO Box 347</v>
      </c>
    </row>
    <row r="3733" spans="3:10" ht="15" x14ac:dyDescent="0.3">
      <c r="C3733" s="70" t="str">
        <f t="shared" si="1458"/>
        <v>City State Zip:   Millbrook NY  12545-0347</v>
      </c>
      <c r="D3733" s="70"/>
      <c r="E3733" s="70"/>
      <c r="F3733" s="70"/>
      <c r="H3733" s="22" t="s">
        <v>14</v>
      </c>
      <c r="I3733" s="22" t="s">
        <v>366</v>
      </c>
      <c r="J3733" s="22" t="str">
        <f t="shared" si="1459"/>
        <v>City State Zip:   Millbrook NY  12545-0347</v>
      </c>
    </row>
    <row r="3734" spans="3:10" ht="15" x14ac:dyDescent="0.3">
      <c r="C3734" s="70" t="str">
        <f t="shared" si="1458"/>
        <v>Phone:   (845) 677-6150</v>
      </c>
      <c r="D3734" s="70"/>
      <c r="E3734" s="70"/>
      <c r="F3734" s="70"/>
      <c r="H3734" s="22" t="s">
        <v>15</v>
      </c>
      <c r="I3734" s="22" t="s">
        <v>331</v>
      </c>
      <c r="J3734" s="22" t="str">
        <f t="shared" si="1459"/>
        <v>Phone:   (845) 677-6150</v>
      </c>
    </row>
    <row r="3735" spans="3:10" ht="15" x14ac:dyDescent="0.3">
      <c r="C3735" s="70" t="str">
        <f t="shared" si="1458"/>
        <v>Fax:   (845) 677-6620</v>
      </c>
      <c r="D3735" s="70"/>
      <c r="E3735" s="70"/>
      <c r="F3735" s="70"/>
      <c r="H3735" s="22" t="s">
        <v>17</v>
      </c>
      <c r="I3735" s="22" t="s">
        <v>332</v>
      </c>
      <c r="J3735" s="22" t="str">
        <f t="shared" si="1459"/>
        <v>Fax:   (845) 677-6620</v>
      </c>
    </row>
    <row r="3736" spans="3:10" ht="15" x14ac:dyDescent="0.3">
      <c r="C3736" s="70" t="str">
        <f t="shared" si="1458"/>
        <v>Email:   mssisoftware@cs.com</v>
      </c>
      <c r="D3736" s="70"/>
      <c r="E3736" s="70"/>
      <c r="F3736" s="70"/>
      <c r="H3736" s="22" t="s">
        <v>19</v>
      </c>
      <c r="I3736" s="22" t="s">
        <v>333</v>
      </c>
      <c r="J3736" s="22" t="str">
        <f t="shared" si="1459"/>
        <v>Email:   mssisoftware@cs.com</v>
      </c>
    </row>
    <row r="3737" spans="3:10" ht="15" x14ac:dyDescent="0.3">
      <c r="C3737" s="70" t="str">
        <f t="shared" si="1458"/>
        <v>Web:   mssi_software.com</v>
      </c>
      <c r="D3737" s="70"/>
      <c r="E3737" s="70"/>
      <c r="F3737" s="70"/>
      <c r="H3737" s="22" t="s">
        <v>21</v>
      </c>
      <c r="I3737" s="22" t="s">
        <v>334</v>
      </c>
      <c r="J3737" s="22" t="str">
        <f t="shared" si="1459"/>
        <v>Web:   mssi_software.com</v>
      </c>
    </row>
    <row r="3738" spans="3:10" ht="14.4" x14ac:dyDescent="0.3">
      <c r="C3738" s="1"/>
      <c r="D3738" s="9"/>
      <c r="E3738" s="9"/>
      <c r="F3738" s="9"/>
      <c r="H3738" s="22"/>
    </row>
    <row r="3739" spans="3:10" ht="16.8" x14ac:dyDescent="0.3">
      <c r="C3739" s="68" t="s">
        <v>23</v>
      </c>
      <c r="D3739" s="68"/>
      <c r="E3739" s="68"/>
      <c r="F3739" s="68"/>
      <c r="H3739" s="22"/>
    </row>
    <row r="3740" spans="3:10" ht="15.6" x14ac:dyDescent="0.3">
      <c r="C3740" s="1"/>
      <c r="D3740" s="28" t="str">
        <f>H3740</f>
        <v>Standard Mail</v>
      </c>
      <c r="E3740" s="28" t="str">
        <f>H3757</f>
        <v>First-Class</v>
      </c>
      <c r="F3740" s="13" t="str">
        <f>H3770</f>
        <v>Periodical</v>
      </c>
      <c r="H3740" s="22" t="s">
        <v>24</v>
      </c>
    </row>
    <row r="3741" spans="3:10" ht="15" x14ac:dyDescent="0.3">
      <c r="C3741" s="1"/>
      <c r="D3741" s="7" t="str">
        <f>H3741</f>
        <v>✔Automation Flats</v>
      </c>
      <c r="E3741" s="7" t="str">
        <f>+H3758</f>
        <v>Automation Flat Trays on Pallets</v>
      </c>
      <c r="F3741" s="7" t="str">
        <f>H3771</f>
        <v>Automation Letters</v>
      </c>
      <c r="H3741" s="22" t="s">
        <v>25</v>
      </c>
    </row>
    <row r="3742" spans="3:10" ht="15" x14ac:dyDescent="0.3">
      <c r="C3742" s="1"/>
      <c r="D3742" s="7" t="str">
        <f t="shared" ref="D3742:D3756" si="1460">H3742</f>
        <v>Automation Letters</v>
      </c>
      <c r="E3742" s="7" t="str">
        <f t="shared" ref="E3742:E3752" si="1461">+H3759</f>
        <v>Automation Flats - Bundle Based Option</v>
      </c>
      <c r="F3742" s="7" t="str">
        <f t="shared" ref="F3742:F3753" si="1462">H3772</f>
        <v>✔Barcoded Machinable Flats</v>
      </c>
      <c r="H3742" s="22" t="s">
        <v>145</v>
      </c>
    </row>
    <row r="3743" spans="3:10" ht="15" x14ac:dyDescent="0.3">
      <c r="C3743" s="1"/>
      <c r="D3743" s="7" t="str">
        <f t="shared" si="1460"/>
        <v>✔Co-Sacked Flats</v>
      </c>
      <c r="E3743" s="7" t="str">
        <f t="shared" si="1461"/>
        <v>Automation Flats - Tray Based Option</v>
      </c>
      <c r="F3743" s="7" t="str">
        <f t="shared" si="1462"/>
        <v>✔Carrier Route Flats</v>
      </c>
      <c r="H3743" s="22" t="s">
        <v>341</v>
      </c>
    </row>
    <row r="3744" spans="3:10" ht="15" x14ac:dyDescent="0.3">
      <c r="C3744" s="1"/>
      <c r="D3744" s="7" t="str">
        <f t="shared" si="1460"/>
        <v>✔ECR Flats</v>
      </c>
      <c r="E3744" s="7" t="str">
        <f t="shared" si="1461"/>
        <v>Automation Letters</v>
      </c>
      <c r="F3744" s="7" t="str">
        <f t="shared" si="1462"/>
        <v>Carrier Route Letters</v>
      </c>
      <c r="H3744" s="22" t="s">
        <v>27</v>
      </c>
    </row>
    <row r="3745" spans="3:21" ht="15" x14ac:dyDescent="0.3">
      <c r="C3745" s="1"/>
      <c r="D3745" s="7" t="str">
        <f t="shared" si="1460"/>
        <v>ECR Letters &lt;= 3.0 Ounces</v>
      </c>
      <c r="E3745" s="7" t="str">
        <f t="shared" si="1461"/>
        <v>Automation Letters - Trays on Pallets</v>
      </c>
      <c r="F3745" s="7" t="str">
        <f t="shared" si="1462"/>
        <v>Machinable Flat Bundles on Pallets</v>
      </c>
      <c r="H3745" s="22" t="s">
        <v>167</v>
      </c>
    </row>
    <row r="3746" spans="3:21" ht="15" x14ac:dyDescent="0.3">
      <c r="C3746" s="1"/>
      <c r="D3746" s="7" t="str">
        <f t="shared" si="1460"/>
        <v>ECR Letters &gt; 3.0 Ounces</v>
      </c>
      <c r="E3746" s="7" t="str">
        <f t="shared" si="1461"/>
        <v>Co-Trayed Flats</v>
      </c>
      <c r="F3746" s="7" t="str">
        <f t="shared" si="1462"/>
        <v>✔Machinable Flats Co-Sacked Preparation</v>
      </c>
      <c r="H3746" s="22" t="s">
        <v>168</v>
      </c>
    </row>
    <row r="3747" spans="3:21" ht="15" x14ac:dyDescent="0.3">
      <c r="C3747" s="1"/>
      <c r="D3747" s="7" t="str">
        <f t="shared" si="1460"/>
        <v>Flat Bundles on Pallets</v>
      </c>
      <c r="E3747" s="7" t="str">
        <f t="shared" si="1461"/>
        <v>Machinable Letter Trays on Pallets</v>
      </c>
      <c r="F3747" s="7" t="str">
        <f t="shared" si="1462"/>
        <v>Merged Bundles on Pallets</v>
      </c>
      <c r="H3747" s="22" t="s">
        <v>136</v>
      </c>
    </row>
    <row r="3748" spans="3:21" ht="15" x14ac:dyDescent="0.3">
      <c r="C3748" s="1"/>
      <c r="D3748" s="7" t="str">
        <f t="shared" si="1460"/>
        <v>Irregular Parcels</v>
      </c>
      <c r="E3748" s="7" t="str">
        <f t="shared" si="1461"/>
        <v>Machinable Letters</v>
      </c>
      <c r="F3748" s="7" t="str">
        <f t="shared" si="1462"/>
        <v>✔Merged Flats in Sacks</v>
      </c>
      <c r="H3748" s="22" t="s">
        <v>169</v>
      </c>
    </row>
    <row r="3749" spans="3:21" ht="15" x14ac:dyDescent="0.3">
      <c r="C3749" s="1"/>
      <c r="D3749" s="7" t="str">
        <f t="shared" si="1460"/>
        <v>Machinable Letters</v>
      </c>
      <c r="E3749" s="7" t="str">
        <f t="shared" si="1461"/>
        <v>Non-Automation Flat Trays on Pallets</v>
      </c>
      <c r="F3749" s="7" t="str">
        <f t="shared" si="1462"/>
        <v>Merged Pallets-5% Threshold</v>
      </c>
      <c r="H3749" s="22" t="s">
        <v>170</v>
      </c>
    </row>
    <row r="3750" spans="3:21" ht="15" x14ac:dyDescent="0.3">
      <c r="C3750" s="1"/>
      <c r="D3750" s="7" t="str">
        <f t="shared" si="1460"/>
        <v>Machinable Parcels</v>
      </c>
      <c r="E3750" s="7" t="str">
        <f t="shared" si="1461"/>
        <v>Non-Automation Flats</v>
      </c>
      <c r="F3750" s="7" t="str">
        <f t="shared" si="1462"/>
        <v>Merged Pallets-5% Threshold &amp; City State</v>
      </c>
      <c r="H3750" s="22" t="s">
        <v>171</v>
      </c>
    </row>
    <row r="3751" spans="3:21" ht="15" x14ac:dyDescent="0.3">
      <c r="C3751" s="1"/>
      <c r="D3751" s="7" t="str">
        <f t="shared" si="1460"/>
        <v>Merged Flat Bundles in Sacks</v>
      </c>
      <c r="E3751" s="7" t="str">
        <f t="shared" si="1461"/>
        <v>Non-Machinable Letter Trays on Pallets</v>
      </c>
      <c r="F3751" s="7" t="str">
        <f t="shared" si="1462"/>
        <v>Non-Automation Letters</v>
      </c>
      <c r="H3751" s="22" t="s">
        <v>172</v>
      </c>
    </row>
    <row r="3752" spans="3:21" ht="15" x14ac:dyDescent="0.3">
      <c r="C3752" s="1"/>
      <c r="D3752" s="7" t="str">
        <f t="shared" si="1460"/>
        <v>Merged Flat Bundles on Pallets</v>
      </c>
      <c r="E3752" s="7" t="str">
        <f t="shared" si="1461"/>
        <v>Nonmachinable Letters</v>
      </c>
      <c r="F3752" s="7" t="str">
        <f t="shared" si="1462"/>
        <v>✔Non-Barcoded Machinable Flats</v>
      </c>
      <c r="H3752" s="22" t="s">
        <v>137</v>
      </c>
    </row>
    <row r="3753" spans="3:21" ht="15" x14ac:dyDescent="0.3">
      <c r="C3753" s="1"/>
      <c r="D3753" s="7" t="str">
        <f t="shared" si="1460"/>
        <v>Merged Pallets-5% Threshold</v>
      </c>
      <c r="E3753" s="7"/>
      <c r="F3753" s="7" t="str">
        <f t="shared" si="1462"/>
        <v>Non-Machinable Flat Bundles on Pallets</v>
      </c>
      <c r="H3753" s="22" t="s">
        <v>138</v>
      </c>
    </row>
    <row r="3754" spans="3:21" ht="15" x14ac:dyDescent="0.3">
      <c r="C3754" s="1"/>
      <c r="D3754" s="7" t="str">
        <f t="shared" si="1460"/>
        <v>Merged Pallets-5% Threshold &amp; City State</v>
      </c>
      <c r="E3754" s="7"/>
      <c r="F3754" s="7"/>
      <c r="H3754" s="22" t="s">
        <v>139</v>
      </c>
    </row>
    <row r="3755" spans="3:21" ht="15" x14ac:dyDescent="0.3">
      <c r="C3755" s="1"/>
      <c r="D3755" s="7" t="str">
        <f t="shared" si="1460"/>
        <v>✔Non-Automation Flats</v>
      </c>
      <c r="E3755" s="7"/>
      <c r="F3755" s="7"/>
      <c r="H3755" s="22" t="s">
        <v>38</v>
      </c>
    </row>
    <row r="3756" spans="3:21" ht="15" x14ac:dyDescent="0.3">
      <c r="C3756" s="1"/>
      <c r="D3756" s="7" t="str">
        <f t="shared" si="1460"/>
        <v>Nonmachinable Letters</v>
      </c>
      <c r="E3756" s="29"/>
      <c r="F3756" s="7"/>
      <c r="H3756" s="22" t="s">
        <v>173</v>
      </c>
    </row>
    <row r="3757" spans="3:21" ht="16.8" x14ac:dyDescent="0.3">
      <c r="C3757" s="68" t="s">
        <v>40</v>
      </c>
      <c r="D3757" s="68"/>
      <c r="E3757" s="68"/>
      <c r="F3757" s="68"/>
      <c r="H3757" s="23" t="s">
        <v>41</v>
      </c>
      <c r="I3757" s="22"/>
    </row>
    <row r="3758" spans="3:21" ht="15.6" x14ac:dyDescent="0.3">
      <c r="C3758" s="1"/>
      <c r="D3758" s="28" t="s">
        <v>42</v>
      </c>
      <c r="E3758" s="30"/>
      <c r="F3758" s="7"/>
      <c r="H3758" s="22" t="s">
        <v>140</v>
      </c>
      <c r="I3758" s="22" t="s">
        <v>42</v>
      </c>
      <c r="R3758" s="22"/>
      <c r="S3758" s="22"/>
      <c r="T3758" s="22"/>
      <c r="U3758" s="22"/>
    </row>
    <row r="3759" spans="3:21" ht="15" x14ac:dyDescent="0.3">
      <c r="C3759" s="1"/>
      <c r="D3759" s="7" t="str">
        <f>I3759</f>
        <v>✔USPS Qualification Report</v>
      </c>
      <c r="E3759" s="7" t="str">
        <f t="shared" ref="E3759:F3759" si="1463">J3759</f>
        <v>✔ZAP Approval</v>
      </c>
      <c r="F3759" s="7" t="str">
        <f t="shared" si="1463"/>
        <v>✔Origin 3-digit Trays/Sacks</v>
      </c>
      <c r="H3759" s="22" t="s">
        <v>204</v>
      </c>
      <c r="I3759" s="23" t="s">
        <v>49</v>
      </c>
      <c r="J3759" s="23" t="s">
        <v>50</v>
      </c>
      <c r="K3759" s="23" t="s">
        <v>51</v>
      </c>
      <c r="L3759" s="23" t="s">
        <v>52</v>
      </c>
      <c r="M3759" s="23" t="s">
        <v>58</v>
      </c>
      <c r="N3759" s="23" t="s">
        <v>63</v>
      </c>
      <c r="O3759" s="23" t="s">
        <v>64</v>
      </c>
      <c r="P3759" s="23" t="s">
        <v>65</v>
      </c>
      <c r="Q3759" s="23" t="s">
        <v>66</v>
      </c>
    </row>
    <row r="3760" spans="3:21" ht="15" x14ac:dyDescent="0.3">
      <c r="C3760" s="1"/>
      <c r="D3760" s="7" t="str">
        <f t="shared" ref="D3760" si="1464">I3760</f>
        <v>✔Origin SCF Sacks</v>
      </c>
      <c r="E3760" s="7"/>
      <c r="F3760" s="7"/>
      <c r="H3760" s="22" t="s">
        <v>205</v>
      </c>
      <c r="I3760" s="22" t="str">
        <f>L3759</f>
        <v>✔Origin SCF Sacks</v>
      </c>
      <c r="J3760" s="22" t="str">
        <f t="shared" ref="J3760:K3760" si="1465">M3759</f>
        <v>Carrier Route</v>
      </c>
      <c r="K3760" s="22" t="str">
        <f t="shared" si="1465"/>
        <v>✔CRD Sacks</v>
      </c>
    </row>
    <row r="3761" spans="3:16" ht="15" x14ac:dyDescent="0.3">
      <c r="C3761" s="1"/>
      <c r="D3761" s="7"/>
      <c r="E3761" s="7"/>
      <c r="F3761" s="7"/>
      <c r="H3761" s="22" t="s">
        <v>145</v>
      </c>
      <c r="I3761" s="22" t="str">
        <f>O3759</f>
        <v>✔CR5S Sacks</v>
      </c>
      <c r="J3761" s="22" t="str">
        <f t="shared" ref="J3761:K3761" si="1466">P3759</f>
        <v>✔CR5 Sacks</v>
      </c>
      <c r="K3761" s="22" t="str">
        <f t="shared" si="1466"/>
        <v>✔CR3 Sacks</v>
      </c>
    </row>
    <row r="3762" spans="3:16" ht="15" x14ac:dyDescent="0.3">
      <c r="C3762" s="1"/>
      <c r="D3762" s="7"/>
      <c r="E3762" s="7"/>
      <c r="F3762" s="7"/>
      <c r="H3762" s="22" t="s">
        <v>141</v>
      </c>
      <c r="I3762" s="22">
        <f>R3759</f>
        <v>0</v>
      </c>
      <c r="J3762" s="22">
        <f t="shared" ref="J3762:K3762" si="1467">S3759</f>
        <v>0</v>
      </c>
      <c r="K3762" s="22">
        <f t="shared" si="1467"/>
        <v>0</v>
      </c>
    </row>
    <row r="3763" spans="3:16" ht="14.4" x14ac:dyDescent="0.3">
      <c r="C3763" s="1"/>
      <c r="D3763" s="9"/>
      <c r="E3763" s="9"/>
      <c r="F3763" s="9"/>
      <c r="H3763" s="22" t="s">
        <v>345</v>
      </c>
    </row>
    <row r="3764" spans="3:16" ht="15.6" x14ac:dyDescent="0.3">
      <c r="C3764" s="1"/>
      <c r="D3764" s="13" t="s">
        <v>58</v>
      </c>
      <c r="E3764" s="7"/>
      <c r="F3764" s="7"/>
      <c r="H3764" s="22" t="s">
        <v>142</v>
      </c>
      <c r="I3764" s="22" t="s">
        <v>58</v>
      </c>
    </row>
    <row r="3765" spans="3:16" ht="15" x14ac:dyDescent="0.3">
      <c r="C3765" s="1"/>
      <c r="D3765" s="7" t="str">
        <f>+I3765</f>
        <v>✔CRD Sacks</v>
      </c>
      <c r="E3765" s="7" t="str">
        <f t="shared" ref="E3765:F3767" si="1468">+J3765</f>
        <v>✔CR5S Sacks</v>
      </c>
      <c r="F3765" s="7" t="str">
        <f t="shared" si="1468"/>
        <v>✔CR5 Sacks</v>
      </c>
      <c r="H3765" s="22" t="s">
        <v>170</v>
      </c>
      <c r="I3765" s="23" t="s">
        <v>63</v>
      </c>
      <c r="J3765" s="23" t="s">
        <v>64</v>
      </c>
      <c r="K3765" s="23" t="s">
        <v>65</v>
      </c>
      <c r="L3765" s="23" t="s">
        <v>66</v>
      </c>
      <c r="M3765" s="23" t="s">
        <v>67</v>
      </c>
      <c r="N3765" s="23" t="s">
        <v>68</v>
      </c>
      <c r="O3765" s="23" t="s">
        <v>69</v>
      </c>
      <c r="P3765" s="23" t="s">
        <v>73</v>
      </c>
    </row>
    <row r="3766" spans="3:16" ht="15" x14ac:dyDescent="0.3">
      <c r="C3766" s="1"/>
      <c r="D3766" s="7" t="str">
        <f t="shared" ref="D3766:D3767" si="1469">+I3766</f>
        <v>✔CR3 Sacks</v>
      </c>
      <c r="E3766" s="7" t="str">
        <f t="shared" si="1468"/>
        <v>✔High Density (HD) Price</v>
      </c>
      <c r="F3766" s="7" t="str">
        <f t="shared" si="1468"/>
        <v>✔Saturation Price (75%Total)</v>
      </c>
      <c r="H3766" s="22" t="s">
        <v>143</v>
      </c>
      <c r="I3766" s="22" t="str">
        <f>L3765</f>
        <v>✔CR3 Sacks</v>
      </c>
      <c r="J3766" s="22" t="str">
        <f t="shared" ref="J3766:K3766" si="1470">M3765</f>
        <v>✔High Density (HD) Price</v>
      </c>
      <c r="K3766" s="22" t="str">
        <f t="shared" si="1470"/>
        <v>✔Saturation Price (75%Total)</v>
      </c>
    </row>
    <row r="3767" spans="3:16" ht="15" x14ac:dyDescent="0.3">
      <c r="C3767" s="1"/>
      <c r="D3767" s="7" t="str">
        <f t="shared" si="1469"/>
        <v>✔Saturation Price (90%Res)</v>
      </c>
      <c r="E3767" s="7" t="str">
        <f t="shared" si="1468"/>
        <v>✔High Density Plus (HDP) Price</v>
      </c>
      <c r="F3767" s="7"/>
      <c r="H3767" s="22" t="s">
        <v>203</v>
      </c>
      <c r="I3767" s="22" t="str">
        <f>O3765</f>
        <v>✔Saturation Price (90%Res)</v>
      </c>
      <c r="J3767" s="22" t="str">
        <f t="shared" ref="J3767:K3767" si="1471">P3765</f>
        <v>✔High Density Plus (HDP) Price</v>
      </c>
      <c r="K3767" s="22">
        <f t="shared" si="1471"/>
        <v>0</v>
      </c>
    </row>
    <row r="3768" spans="3:16" ht="15" x14ac:dyDescent="0.3">
      <c r="C3768" s="1"/>
      <c r="D3768" s="7"/>
      <c r="E3768" s="7"/>
      <c r="F3768" s="7"/>
      <c r="H3768" s="22" t="s">
        <v>144</v>
      </c>
      <c r="I3768" s="22">
        <f>R3765</f>
        <v>0</v>
      </c>
      <c r="J3768" s="22">
        <f t="shared" ref="J3768:K3768" si="1472">S3765</f>
        <v>0</v>
      </c>
      <c r="K3768" s="22">
        <f t="shared" si="1472"/>
        <v>0</v>
      </c>
    </row>
    <row r="3769" spans="3:16" ht="15" x14ac:dyDescent="0.3">
      <c r="C3769" s="1"/>
      <c r="D3769" s="7"/>
      <c r="E3769" s="7"/>
      <c r="F3769" s="7"/>
      <c r="H3769" s="22" t="s">
        <v>173</v>
      </c>
      <c r="I3769" s="22">
        <f>U3765</f>
        <v>0</v>
      </c>
      <c r="J3769" s="22">
        <f t="shared" ref="J3769:K3769" si="1473">V3765</f>
        <v>0</v>
      </c>
      <c r="K3769" s="22">
        <f t="shared" si="1473"/>
        <v>0</v>
      </c>
    </row>
    <row r="3770" spans="3:16" ht="15.6" x14ac:dyDescent="0.3">
      <c r="C3770" s="1"/>
      <c r="D3770" s="13" t="s">
        <v>90</v>
      </c>
      <c r="E3770" s="7"/>
      <c r="F3770" s="7"/>
      <c r="H3770" s="22" t="s">
        <v>76</v>
      </c>
      <c r="I3770" s="22" t="s">
        <v>90</v>
      </c>
    </row>
    <row r="3771" spans="3:16" ht="15" x14ac:dyDescent="0.3">
      <c r="C3771" s="1"/>
      <c r="D3771" s="7" t="str">
        <f>I3771</f>
        <v>✔Outside County Container Report</v>
      </c>
      <c r="E3771" s="7" t="str">
        <f t="shared" ref="E3771:F3772" si="1474">J3771</f>
        <v>✔PER - In County Prices</v>
      </c>
      <c r="F3771" s="7" t="str">
        <f t="shared" si="1474"/>
        <v>✔PER - Zone Summary Report</v>
      </c>
      <c r="H3771" s="22" t="s">
        <v>145</v>
      </c>
      <c r="I3771" s="23" t="s">
        <v>93</v>
      </c>
      <c r="J3771" s="23" t="s">
        <v>96</v>
      </c>
      <c r="K3771" s="23" t="s">
        <v>97</v>
      </c>
      <c r="L3771" s="23" t="s">
        <v>99</v>
      </c>
      <c r="M3771" s="23" t="s">
        <v>100</v>
      </c>
      <c r="N3771" s="23" t="s">
        <v>101</v>
      </c>
    </row>
    <row r="3772" spans="3:16" ht="15" x14ac:dyDescent="0.3">
      <c r="C3772" s="1"/>
      <c r="D3772" s="7" t="str">
        <f>I3772</f>
        <v>✔Outside County Bundle Report</v>
      </c>
      <c r="E3772" s="7" t="str">
        <f t="shared" si="1474"/>
        <v>✔Limited Circulation Discount</v>
      </c>
      <c r="F3772" s="7" t="str">
        <f t="shared" si="1474"/>
        <v>✔24-pc Trays/Sacks</v>
      </c>
      <c r="H3772" s="22" t="s">
        <v>78</v>
      </c>
      <c r="I3772" s="22" t="str">
        <f>L3771</f>
        <v>✔Outside County Bundle Report</v>
      </c>
      <c r="J3772" s="22" t="str">
        <f t="shared" ref="J3772:K3772" si="1475">M3771</f>
        <v>✔Limited Circulation Discount</v>
      </c>
      <c r="K3772" s="22" t="str">
        <f t="shared" si="1475"/>
        <v>✔24-pc Trays/Sacks</v>
      </c>
    </row>
    <row r="3773" spans="3:16" ht="15" x14ac:dyDescent="0.3">
      <c r="C3773" s="1"/>
      <c r="D3773" s="7"/>
      <c r="E3773" s="7"/>
      <c r="F3773" s="7"/>
      <c r="H3773" s="22" t="s">
        <v>87</v>
      </c>
      <c r="I3773" s="22"/>
      <c r="J3773" s="22"/>
      <c r="K3773" s="22"/>
    </row>
    <row r="3774" spans="3:16" ht="15.6" x14ac:dyDescent="0.3">
      <c r="C3774" s="1"/>
      <c r="D3774" s="13" t="s">
        <v>104</v>
      </c>
      <c r="E3774" s="7"/>
      <c r="F3774" s="7"/>
      <c r="H3774" s="22" t="s">
        <v>148</v>
      </c>
      <c r="I3774" s="22" t="s">
        <v>104</v>
      </c>
    </row>
    <row r="3775" spans="3:16" ht="15" x14ac:dyDescent="0.3">
      <c r="C3775" s="1"/>
      <c r="D3775" s="7" t="str">
        <f>I3775</f>
        <v>✔5-digit Scheme Bundles (L007)</v>
      </c>
      <c r="E3775" s="7" t="str">
        <f t="shared" ref="E3775:F3775" si="1476">J3775</f>
        <v>✔3-digit Scheme Bundles (L008)</v>
      </c>
      <c r="F3775" s="7" t="str">
        <f t="shared" si="1476"/>
        <v>✔5-digit Scheme Sacks</v>
      </c>
      <c r="H3775" s="22" t="s">
        <v>149</v>
      </c>
      <c r="I3775" s="23" t="s">
        <v>107</v>
      </c>
      <c r="J3775" s="23" t="s">
        <v>108</v>
      </c>
      <c r="K3775" s="23" t="s">
        <v>109</v>
      </c>
    </row>
    <row r="3776" spans="3:16" ht="15" x14ac:dyDescent="0.3">
      <c r="C3776" s="1"/>
      <c r="D3776" s="7"/>
      <c r="E3776" s="7"/>
      <c r="F3776" s="7"/>
      <c r="H3776" s="22" t="s">
        <v>342</v>
      </c>
      <c r="I3776" s="22"/>
      <c r="J3776" s="22"/>
      <c r="K3776" s="22"/>
    </row>
    <row r="3777" spans="3:11" ht="15" x14ac:dyDescent="0.3">
      <c r="C3777" s="16"/>
      <c r="D3777" s="7"/>
      <c r="E3777" s="7"/>
      <c r="F3777" s="7"/>
      <c r="H3777" s="22" t="s">
        <v>150</v>
      </c>
      <c r="I3777" s="22"/>
    </row>
    <row r="3778" spans="3:11" ht="15.6" x14ac:dyDescent="0.3">
      <c r="C3778" s="1"/>
      <c r="D3778" s="13" t="s">
        <v>119</v>
      </c>
      <c r="E3778" s="7"/>
      <c r="F3778" s="7"/>
      <c r="H3778" s="22" t="s">
        <v>102</v>
      </c>
      <c r="I3778" s="22" t="s">
        <v>119</v>
      </c>
    </row>
    <row r="3779" spans="3:11" ht="15" x14ac:dyDescent="0.3">
      <c r="C3779" s="1"/>
      <c r="D3779" s="7" t="str">
        <f>I3779</f>
        <v>✔PS Form 3541</v>
      </c>
      <c r="E3779" s="7" t="str">
        <f t="shared" ref="E3779" si="1477">J3779</f>
        <v>✔PS Form 3602-R</v>
      </c>
      <c r="F3779" s="7"/>
      <c r="H3779" s="22" t="s">
        <v>138</v>
      </c>
      <c r="I3779" s="23" t="s">
        <v>121</v>
      </c>
      <c r="J3779" s="23" t="s">
        <v>132</v>
      </c>
    </row>
    <row r="3780" spans="3:11" ht="15" x14ac:dyDescent="0.3">
      <c r="C3780" s="1"/>
      <c r="D3780" s="7"/>
      <c r="E3780" s="7"/>
      <c r="F3780" s="7"/>
      <c r="H3780" s="22" t="s">
        <v>139</v>
      </c>
      <c r="I3780" s="22">
        <f>L3779</f>
        <v>0</v>
      </c>
      <c r="J3780" s="22">
        <f t="shared" ref="J3780:K3780" si="1478">M3779</f>
        <v>0</v>
      </c>
      <c r="K3780" s="22">
        <f t="shared" si="1478"/>
        <v>0</v>
      </c>
    </row>
    <row r="3781" spans="3:11" ht="15" x14ac:dyDescent="0.3">
      <c r="C3781" s="1"/>
      <c r="D3781" s="7"/>
      <c r="E3781" s="7"/>
      <c r="F3781" s="7"/>
      <c r="H3781" s="22" t="s">
        <v>152</v>
      </c>
      <c r="I3781" s="22">
        <f>O3779</f>
        <v>0</v>
      </c>
      <c r="J3781" s="22">
        <f t="shared" ref="J3781:K3781" si="1479">P3779</f>
        <v>0</v>
      </c>
      <c r="K3781" s="22">
        <f t="shared" si="1479"/>
        <v>0</v>
      </c>
    </row>
    <row r="3782" spans="3:11" ht="15" x14ac:dyDescent="0.3">
      <c r="C3782" s="1"/>
      <c r="D3782" s="7"/>
      <c r="E3782" s="7"/>
      <c r="F3782" s="7"/>
      <c r="H3782" s="22" t="s">
        <v>105</v>
      </c>
      <c r="I3782" s="22"/>
      <c r="J3782" s="22"/>
      <c r="K3782" s="22"/>
    </row>
    <row r="3783" spans="3:11" ht="15" x14ac:dyDescent="0.3">
      <c r="C3783" s="26"/>
      <c r="D3783" s="27"/>
      <c r="E3783" s="27"/>
      <c r="F3783" s="27"/>
      <c r="H3783" s="22" t="s">
        <v>154</v>
      </c>
    </row>
    <row r="3784" spans="3:11" ht="15.6" x14ac:dyDescent="0.3">
      <c r="C3784" s="1"/>
      <c r="D3784" s="13" t="s">
        <v>111</v>
      </c>
      <c r="E3784" s="17" t="s">
        <v>133</v>
      </c>
      <c r="F3784" s="6" t="str">
        <f>H3788</f>
        <v>$1,001 - $5,000</v>
      </c>
      <c r="H3784" s="22" t="s">
        <v>40</v>
      </c>
    </row>
    <row r="3785" spans="3:11" ht="14.4" x14ac:dyDescent="0.3">
      <c r="C3785" s="1"/>
      <c r="D3785" s="71" t="str">
        <f>H3787</f>
        <v>PC: 32-BIT WINDOWS</v>
      </c>
      <c r="E3785" s="71"/>
      <c r="F3785" s="71"/>
      <c r="H3785" s="22"/>
    </row>
    <row r="3786" spans="3:11" ht="14.4" x14ac:dyDescent="0.3">
      <c r="C3786" s="1"/>
      <c r="D3786" s="71"/>
      <c r="E3786" s="71"/>
      <c r="F3786" s="71"/>
      <c r="H3786" s="22" t="s">
        <v>111</v>
      </c>
    </row>
    <row r="3787" spans="3:11" ht="15.6" x14ac:dyDescent="0.3">
      <c r="C3787" s="1"/>
      <c r="D3787" s="7" t="s">
        <v>120</v>
      </c>
      <c r="E3787" s="17" t="s">
        <v>134</v>
      </c>
      <c r="F3787" s="18">
        <f>$I$2</f>
        <v>45678</v>
      </c>
      <c r="H3787" s="22" t="s">
        <v>196</v>
      </c>
    </row>
    <row r="3788" spans="3:11" ht="15" x14ac:dyDescent="0.3">
      <c r="C3788" s="16"/>
      <c r="D3788" s="7"/>
      <c r="E3788" s="7"/>
      <c r="F3788" s="7"/>
      <c r="H3788" s="22" t="s">
        <v>160</v>
      </c>
    </row>
    <row r="3789" spans="3:11" ht="15.6" x14ac:dyDescent="0.3">
      <c r="C3789" s="1"/>
      <c r="D3789" s="13"/>
      <c r="E3789" s="7"/>
      <c r="F3789" s="7"/>
      <c r="H3789" s="22" t="s">
        <v>120</v>
      </c>
    </row>
    <row r="3790" spans="3:11" ht="15" x14ac:dyDescent="0.3">
      <c r="C3790" s="1"/>
      <c r="D3790" s="7"/>
      <c r="E3790" s="7"/>
      <c r="F3790" s="7"/>
      <c r="H3790" s="36">
        <v>43585</v>
      </c>
    </row>
    <row r="3791" spans="3:11" ht="15" x14ac:dyDescent="0.3">
      <c r="C3791" s="1"/>
      <c r="D3791" s="7"/>
      <c r="E3791" s="7"/>
      <c r="F3791" s="7"/>
      <c r="H3791" s="22"/>
    </row>
    <row r="3792" spans="3:11" ht="15" x14ac:dyDescent="0.3">
      <c r="C3792" s="1"/>
      <c r="D3792" s="7"/>
      <c r="E3792" s="7"/>
      <c r="F3792" s="7"/>
      <c r="H3792" s="22"/>
    </row>
    <row r="3793" spans="3:8" ht="15" x14ac:dyDescent="0.3">
      <c r="C3793" s="1"/>
      <c r="D3793" s="7"/>
      <c r="E3793" s="7"/>
      <c r="F3793" s="7"/>
      <c r="H3793" s="22"/>
    </row>
    <row r="3794" spans="3:8" ht="15" x14ac:dyDescent="0.3">
      <c r="C3794" s="16"/>
      <c r="D3794" s="7"/>
      <c r="E3794" s="7"/>
      <c r="F3794" s="7"/>
      <c r="H3794" s="22"/>
    </row>
    <row r="3795" spans="3:8" ht="15.6" x14ac:dyDescent="0.3">
      <c r="C3795" s="1"/>
      <c r="D3795" s="13"/>
      <c r="E3795" s="17"/>
      <c r="F3795" s="6"/>
      <c r="H3795" s="22"/>
    </row>
    <row r="3796" spans="3:8" ht="14.4" x14ac:dyDescent="0.3">
      <c r="C3796" s="1"/>
      <c r="D3796" s="71"/>
      <c r="E3796" s="71"/>
      <c r="F3796" s="71"/>
      <c r="H3796" s="22"/>
    </row>
    <row r="3797" spans="3:8" ht="14.4" x14ac:dyDescent="0.3">
      <c r="C3797" s="1"/>
      <c r="D3797" s="71"/>
      <c r="E3797" s="71"/>
      <c r="F3797" s="71"/>
      <c r="H3797" s="22"/>
    </row>
    <row r="3798" spans="3:8" ht="15.6" x14ac:dyDescent="0.3">
      <c r="C3798" s="1"/>
      <c r="D3798" s="7"/>
      <c r="E3798" s="17"/>
      <c r="F3798" s="18"/>
      <c r="H3798" s="22"/>
    </row>
    <row r="3799" spans="3:8" ht="15" x14ac:dyDescent="0.3">
      <c r="C3799" s="1"/>
      <c r="D3799" s="7"/>
      <c r="E3799" s="19"/>
      <c r="F3799" s="20"/>
      <c r="G3799">
        <f>3850-3775+1</f>
        <v>76</v>
      </c>
      <c r="H3799" s="22"/>
    </row>
    <row r="3800" spans="3:8" ht="14.4" x14ac:dyDescent="0.3">
      <c r="C3800" s="22"/>
      <c r="D3800" s="22"/>
      <c r="H3800" s="22"/>
    </row>
    <row r="3801" spans="3:8" ht="14.4" x14ac:dyDescent="0.3">
      <c r="C3801" s="22"/>
      <c r="D3801" s="22"/>
      <c r="H3801" s="22"/>
    </row>
    <row r="3802" spans="3:8" ht="14.4" x14ac:dyDescent="0.3">
      <c r="C3802" s="22"/>
      <c r="D3802" s="22"/>
      <c r="H3802" s="22"/>
    </row>
    <row r="3803" spans="3:8" ht="14.4" x14ac:dyDescent="0.3">
      <c r="C3803" s="22"/>
      <c r="D3803" s="22"/>
      <c r="H3803" s="22"/>
    </row>
    <row r="3804" spans="3:8" ht="14.4" x14ac:dyDescent="0.3">
      <c r="C3804" s="22"/>
      <c r="D3804" s="22"/>
      <c r="H3804" s="22"/>
    </row>
    <row r="3805" spans="3:8" ht="14.4" x14ac:dyDescent="0.3">
      <c r="C3805" s="22"/>
      <c r="D3805" s="22"/>
      <c r="H3805" s="22"/>
    </row>
    <row r="3806" spans="3:8" ht="14.4" x14ac:dyDescent="0.3">
      <c r="C3806" s="22"/>
      <c r="D3806" s="22"/>
      <c r="H3806" s="22"/>
    </row>
    <row r="3807" spans="3:8" ht="14.4" x14ac:dyDescent="0.3">
      <c r="C3807" s="22"/>
      <c r="D3807" s="22"/>
      <c r="H3807" s="22"/>
    </row>
    <row r="3808" spans="3:8" ht="14.4" x14ac:dyDescent="0.3">
      <c r="C3808" s="22"/>
      <c r="D3808" s="22"/>
      <c r="H3808" s="22"/>
    </row>
    <row r="3809" spans="3:8" ht="14.4" x14ac:dyDescent="0.3">
      <c r="C3809" s="22"/>
      <c r="D3809" s="22"/>
      <c r="H3809" s="22"/>
    </row>
    <row r="3810" spans="3:8" ht="14.4" x14ac:dyDescent="0.3">
      <c r="C3810" s="22"/>
      <c r="D3810" s="22"/>
      <c r="H3810" s="22"/>
    </row>
    <row r="3811" spans="3:8" ht="14.4" x14ac:dyDescent="0.3">
      <c r="C3811" s="22"/>
      <c r="D3811" s="22"/>
      <c r="H3811" s="22"/>
    </row>
    <row r="3812" spans="3:8" ht="14.4" x14ac:dyDescent="0.3">
      <c r="C3812" s="22"/>
      <c r="D3812" s="22"/>
      <c r="H3812" s="22"/>
    </row>
    <row r="3813" spans="3:8" ht="14.4" x14ac:dyDescent="0.3">
      <c r="C3813" s="22"/>
      <c r="D3813" s="22"/>
    </row>
    <row r="3814" spans="3:8" ht="14.4" x14ac:dyDescent="0.3">
      <c r="C3814" s="22"/>
      <c r="D3814" s="22"/>
    </row>
    <row r="3815" spans="3:8" ht="14.4" x14ac:dyDescent="0.3">
      <c r="C3815" s="22"/>
      <c r="D3815" s="22"/>
    </row>
    <row r="3816" spans="3:8" ht="14.4" x14ac:dyDescent="0.3">
      <c r="C3816" s="22"/>
      <c r="D3816" s="22"/>
    </row>
    <row r="3817" spans="3:8" ht="14.4" x14ac:dyDescent="0.3">
      <c r="C3817" s="22"/>
      <c r="D3817" s="22"/>
    </row>
    <row r="3818" spans="3:8" ht="14.4" x14ac:dyDescent="0.3">
      <c r="C3818" s="22"/>
      <c r="D3818" s="22"/>
    </row>
    <row r="3819" spans="3:8" ht="14.4" x14ac:dyDescent="0.3">
      <c r="C3819" s="22"/>
      <c r="D3819" s="22"/>
    </row>
    <row r="3820" spans="3:8" ht="14.4" x14ac:dyDescent="0.3">
      <c r="C3820" s="22"/>
      <c r="D3820" s="22"/>
    </row>
    <row r="3821" spans="3:8" ht="14.4" x14ac:dyDescent="0.3">
      <c r="C3821" s="22"/>
      <c r="D3821" s="22"/>
    </row>
    <row r="3822" spans="3:8" ht="14.4" x14ac:dyDescent="0.3">
      <c r="C3822" s="22"/>
      <c r="D3822" s="22"/>
    </row>
    <row r="3823" spans="3:8" ht="14.4" x14ac:dyDescent="0.3">
      <c r="C3823" s="22"/>
      <c r="D3823" s="22"/>
    </row>
    <row r="3824" spans="3:8" ht="14.4" x14ac:dyDescent="0.3">
      <c r="C3824" s="22"/>
      <c r="D3824" s="22"/>
    </row>
    <row r="3825" spans="3:4" ht="14.4" x14ac:dyDescent="0.3">
      <c r="C3825" s="22"/>
      <c r="D3825" s="22"/>
    </row>
    <row r="3826" spans="3:4" ht="14.4" x14ac:dyDescent="0.3">
      <c r="C3826" s="22"/>
      <c r="D3826" s="22"/>
    </row>
    <row r="3827" spans="3:4" ht="14.4" x14ac:dyDescent="0.3">
      <c r="C3827" s="22"/>
      <c r="D3827" s="22"/>
    </row>
    <row r="3828" spans="3:4" ht="14.4" x14ac:dyDescent="0.3">
      <c r="C3828" s="22"/>
      <c r="D3828" s="22"/>
    </row>
    <row r="3829" spans="3:4" ht="14.4" x14ac:dyDescent="0.3">
      <c r="C3829" s="22"/>
      <c r="D3829" s="22"/>
    </row>
    <row r="3830" spans="3:4" ht="14.4" x14ac:dyDescent="0.3">
      <c r="C3830" s="22"/>
      <c r="D3830" s="22"/>
    </row>
    <row r="3831" spans="3:4" ht="14.4" x14ac:dyDescent="0.3">
      <c r="C3831" s="22"/>
      <c r="D3831" s="22"/>
    </row>
    <row r="3832" spans="3:4" ht="14.4" x14ac:dyDescent="0.3">
      <c r="C3832" s="22"/>
      <c r="D3832" s="22"/>
    </row>
    <row r="3833" spans="3:4" ht="14.4" x14ac:dyDescent="0.3">
      <c r="C3833" s="22"/>
      <c r="D3833" s="22"/>
    </row>
    <row r="3834" spans="3:4" ht="14.4" x14ac:dyDescent="0.3">
      <c r="C3834" s="22"/>
      <c r="D3834" s="22"/>
    </row>
    <row r="3835" spans="3:4" ht="14.4" x14ac:dyDescent="0.3">
      <c r="C3835" s="22"/>
      <c r="D3835" s="22"/>
    </row>
    <row r="3836" spans="3:4" ht="14.4" x14ac:dyDescent="0.3">
      <c r="C3836" s="22"/>
      <c r="D3836" s="22"/>
    </row>
    <row r="3837" spans="3:4" ht="14.4" x14ac:dyDescent="0.3">
      <c r="C3837" s="22"/>
      <c r="D3837" s="22"/>
    </row>
    <row r="3838" spans="3:4" ht="14.4" x14ac:dyDescent="0.3">
      <c r="C3838" s="22"/>
      <c r="D3838" s="22"/>
    </row>
    <row r="3839" spans="3:4" ht="14.4" x14ac:dyDescent="0.3">
      <c r="C3839" s="22"/>
      <c r="D3839" s="22"/>
    </row>
    <row r="3840" spans="3:4" ht="14.4" x14ac:dyDescent="0.3">
      <c r="C3840" s="22"/>
      <c r="D3840" s="22"/>
    </row>
    <row r="3841" spans="3:4" ht="14.4" x14ac:dyDescent="0.3">
      <c r="C3841" s="22"/>
      <c r="D3841" s="22"/>
    </row>
    <row r="3842" spans="3:4" ht="14.4" x14ac:dyDescent="0.3">
      <c r="C3842" s="22"/>
      <c r="D3842" s="22"/>
    </row>
    <row r="3843" spans="3:4" ht="14.4" x14ac:dyDescent="0.3">
      <c r="C3843" s="22"/>
      <c r="D3843" s="22"/>
    </row>
    <row r="3844" spans="3:4" ht="14.4" x14ac:dyDescent="0.3">
      <c r="C3844" s="22"/>
      <c r="D3844" s="22"/>
    </row>
    <row r="3845" spans="3:4" ht="14.4" x14ac:dyDescent="0.3">
      <c r="C3845" s="22"/>
      <c r="D3845" s="22"/>
    </row>
    <row r="3846" spans="3:4" ht="14.4" x14ac:dyDescent="0.3">
      <c r="C3846" s="22"/>
      <c r="D3846" s="22"/>
    </row>
    <row r="3847" spans="3:4" ht="14.4" x14ac:dyDescent="0.3">
      <c r="C3847" s="22"/>
      <c r="D3847" s="22"/>
    </row>
    <row r="3848" spans="3:4" ht="14.4" x14ac:dyDescent="0.3">
      <c r="C3848" s="22"/>
      <c r="D3848" s="22"/>
    </row>
    <row r="3849" spans="3:4" ht="14.4" x14ac:dyDescent="0.3">
      <c r="C3849" s="22"/>
      <c r="D3849" s="22"/>
    </row>
    <row r="3850" spans="3:4" ht="14.4" x14ac:dyDescent="0.3">
      <c r="C3850" s="22"/>
      <c r="D3850" s="22"/>
    </row>
    <row r="3851" spans="3:4" ht="14.4" x14ac:dyDescent="0.3">
      <c r="C3851" s="22"/>
      <c r="D3851" s="22"/>
    </row>
    <row r="3852" spans="3:4" ht="14.4" x14ac:dyDescent="0.3">
      <c r="C3852" s="22"/>
      <c r="D3852" s="22"/>
    </row>
    <row r="3853" spans="3:4" ht="14.4" x14ac:dyDescent="0.3">
      <c r="C3853" s="22"/>
      <c r="D3853" s="22"/>
    </row>
    <row r="3854" spans="3:4" ht="14.4" x14ac:dyDescent="0.3">
      <c r="C3854" s="22"/>
      <c r="D3854" s="22"/>
    </row>
    <row r="3855" spans="3:4" ht="14.4" x14ac:dyDescent="0.3">
      <c r="C3855" s="22"/>
      <c r="D3855" s="22"/>
    </row>
    <row r="3856" spans="3:4" ht="14.4" x14ac:dyDescent="0.3">
      <c r="C3856" s="22"/>
      <c r="D3856" s="22"/>
    </row>
    <row r="3857" spans="3:4" ht="14.4" x14ac:dyDescent="0.3">
      <c r="C3857" s="22"/>
      <c r="D3857" s="22"/>
    </row>
    <row r="3858" spans="3:4" ht="14.4" x14ac:dyDescent="0.3">
      <c r="C3858" s="22"/>
      <c r="D3858" s="22"/>
    </row>
    <row r="3859" spans="3:4" ht="14.4" x14ac:dyDescent="0.3">
      <c r="C3859" s="22"/>
      <c r="D3859" s="22"/>
    </row>
    <row r="3860" spans="3:4" ht="14.4" x14ac:dyDescent="0.3">
      <c r="C3860" s="22"/>
      <c r="D3860" s="22"/>
    </row>
    <row r="3861" spans="3:4" ht="14.4" x14ac:dyDescent="0.3">
      <c r="C3861" s="22"/>
      <c r="D3861" s="22"/>
    </row>
    <row r="3862" spans="3:4" ht="14.4" x14ac:dyDescent="0.3">
      <c r="C3862" s="22"/>
      <c r="D3862" s="22"/>
    </row>
    <row r="3863" spans="3:4" ht="14.4" x14ac:dyDescent="0.3">
      <c r="C3863" s="22"/>
      <c r="D3863" s="22"/>
    </row>
    <row r="3864" spans="3:4" ht="14.4" x14ac:dyDescent="0.3">
      <c r="C3864" s="22"/>
      <c r="D3864" s="22"/>
    </row>
    <row r="3865" spans="3:4" ht="14.4" x14ac:dyDescent="0.3">
      <c r="C3865" s="22"/>
      <c r="D3865" s="22"/>
    </row>
    <row r="3866" spans="3:4" ht="14.4" x14ac:dyDescent="0.3">
      <c r="C3866" s="22"/>
      <c r="D3866" s="22"/>
    </row>
    <row r="3867" spans="3:4" ht="14.4" x14ac:dyDescent="0.3">
      <c r="C3867" s="22"/>
      <c r="D3867" s="22"/>
    </row>
    <row r="3868" spans="3:4" ht="14.4" x14ac:dyDescent="0.3">
      <c r="C3868" s="22"/>
      <c r="D3868" s="22"/>
    </row>
    <row r="3869" spans="3:4" ht="14.4" x14ac:dyDescent="0.3">
      <c r="C3869" s="22"/>
      <c r="D3869" s="22"/>
    </row>
    <row r="3870" spans="3:4" ht="14.4" x14ac:dyDescent="0.3">
      <c r="C3870" s="22"/>
      <c r="D3870" s="22"/>
    </row>
    <row r="3871" spans="3:4" ht="14.4" x14ac:dyDescent="0.3">
      <c r="C3871" s="22"/>
      <c r="D3871" s="22"/>
    </row>
    <row r="3872" spans="3:4" ht="14.4" x14ac:dyDescent="0.3">
      <c r="C3872" s="22"/>
      <c r="D3872" s="22"/>
    </row>
    <row r="3873" spans="3:4" ht="14.4" x14ac:dyDescent="0.3">
      <c r="C3873" s="22"/>
      <c r="D3873" s="22"/>
    </row>
    <row r="3874" spans="3:4" ht="14.4" x14ac:dyDescent="0.3">
      <c r="C3874" s="22"/>
      <c r="D3874" s="22"/>
    </row>
    <row r="3875" spans="3:4" ht="14.4" x14ac:dyDescent="0.3">
      <c r="C3875" s="22"/>
      <c r="D3875" s="22"/>
    </row>
    <row r="3876" spans="3:4" ht="14.4" x14ac:dyDescent="0.3">
      <c r="C3876" s="22"/>
      <c r="D3876" s="22"/>
    </row>
    <row r="3877" spans="3:4" ht="14.4" x14ac:dyDescent="0.3">
      <c r="C3877" s="22"/>
      <c r="D3877" s="22"/>
    </row>
    <row r="3878" spans="3:4" ht="14.4" x14ac:dyDescent="0.3">
      <c r="C3878" s="22"/>
      <c r="D3878" s="22"/>
    </row>
    <row r="3879" spans="3:4" ht="14.4" x14ac:dyDescent="0.3">
      <c r="C3879" s="22"/>
      <c r="D3879" s="22"/>
    </row>
    <row r="3880" spans="3:4" ht="14.4" x14ac:dyDescent="0.3">
      <c r="C3880" s="22"/>
      <c r="D3880" s="22"/>
    </row>
    <row r="3881" spans="3:4" ht="14.4" x14ac:dyDescent="0.3">
      <c r="C3881" s="22"/>
      <c r="D3881" s="22"/>
    </row>
    <row r="3882" spans="3:4" ht="14.4" x14ac:dyDescent="0.3">
      <c r="C3882" s="22"/>
      <c r="D3882" s="22"/>
    </row>
    <row r="3883" spans="3:4" ht="14.4" x14ac:dyDescent="0.3">
      <c r="C3883" s="22"/>
      <c r="D3883" s="22"/>
    </row>
    <row r="3884" spans="3:4" ht="14.4" x14ac:dyDescent="0.3">
      <c r="C3884" s="22"/>
      <c r="D3884" s="22"/>
    </row>
    <row r="3885" spans="3:4" ht="14.4" x14ac:dyDescent="0.3">
      <c r="C3885" s="22"/>
      <c r="D3885" s="22"/>
    </row>
    <row r="3886" spans="3:4" ht="14.4" x14ac:dyDescent="0.3">
      <c r="C3886" s="22"/>
      <c r="D3886" s="22"/>
    </row>
    <row r="3887" spans="3:4" ht="14.4" x14ac:dyDescent="0.3">
      <c r="C3887" s="22"/>
      <c r="D3887" s="22"/>
    </row>
    <row r="3888" spans="3:4" ht="14.4" x14ac:dyDescent="0.3">
      <c r="C3888" s="22"/>
      <c r="D3888" s="22"/>
    </row>
    <row r="3889" spans="3:4" ht="14.4" x14ac:dyDescent="0.3">
      <c r="C3889" s="22"/>
      <c r="D3889" s="22"/>
    </row>
    <row r="3890" spans="3:4" ht="14.4" x14ac:dyDescent="0.3">
      <c r="C3890" s="22"/>
      <c r="D3890" s="22"/>
    </row>
    <row r="3891" spans="3:4" ht="14.4" x14ac:dyDescent="0.3">
      <c r="C3891" s="22"/>
      <c r="D3891" s="22"/>
    </row>
    <row r="3892" spans="3:4" ht="14.4" x14ac:dyDescent="0.3">
      <c r="C3892" s="22"/>
      <c r="D3892" s="22"/>
    </row>
    <row r="3893" spans="3:4" ht="14.4" x14ac:dyDescent="0.3">
      <c r="C3893" s="22"/>
      <c r="D3893" s="22"/>
    </row>
    <row r="3894" spans="3:4" ht="14.4" x14ac:dyDescent="0.3">
      <c r="C3894" s="22"/>
      <c r="D3894" s="22"/>
    </row>
    <row r="3895" spans="3:4" ht="14.4" x14ac:dyDescent="0.3">
      <c r="C3895" s="22"/>
      <c r="D3895" s="22"/>
    </row>
    <row r="3896" spans="3:4" ht="14.4" x14ac:dyDescent="0.3">
      <c r="C3896" s="22"/>
      <c r="D3896" s="22"/>
    </row>
    <row r="3897" spans="3:4" ht="14.4" x14ac:dyDescent="0.3">
      <c r="C3897" s="22"/>
      <c r="D3897" s="22"/>
    </row>
    <row r="3898" spans="3:4" ht="14.4" x14ac:dyDescent="0.3">
      <c r="C3898" s="22"/>
      <c r="D3898" s="22"/>
    </row>
    <row r="3899" spans="3:4" ht="14.4" x14ac:dyDescent="0.3">
      <c r="C3899" s="36"/>
      <c r="D3899" s="22"/>
    </row>
    <row r="3900" spans="3:4" ht="14.4" x14ac:dyDescent="0.3">
      <c r="C3900" s="22"/>
      <c r="D3900" s="22"/>
    </row>
    <row r="3901" spans="3:4" ht="14.4" x14ac:dyDescent="0.3">
      <c r="C3901" s="22"/>
      <c r="D3901" s="22"/>
    </row>
    <row r="3902" spans="3:4" ht="14.4" x14ac:dyDescent="0.3">
      <c r="C3902" s="22"/>
      <c r="D3902" s="22"/>
    </row>
    <row r="3903" spans="3:4" ht="14.4" x14ac:dyDescent="0.3">
      <c r="C3903" s="22"/>
      <c r="D3903" s="22"/>
    </row>
    <row r="3904" spans="3:4" ht="14.4" x14ac:dyDescent="0.3">
      <c r="C3904" s="22"/>
      <c r="D3904" s="22"/>
    </row>
    <row r="3905" spans="3:4" ht="14.4" x14ac:dyDescent="0.3">
      <c r="C3905" s="22"/>
      <c r="D3905" s="22"/>
    </row>
    <row r="3906" spans="3:4" ht="14.4" x14ac:dyDescent="0.3">
      <c r="C3906" s="22"/>
      <c r="D3906" s="22"/>
    </row>
    <row r="3907" spans="3:4" ht="14.4" x14ac:dyDescent="0.3">
      <c r="C3907" s="22"/>
      <c r="D3907" s="22"/>
    </row>
    <row r="3908" spans="3:4" ht="14.4" x14ac:dyDescent="0.3">
      <c r="C3908" s="22"/>
      <c r="D3908" s="22"/>
    </row>
    <row r="3909" spans="3:4" ht="14.4" x14ac:dyDescent="0.3">
      <c r="C3909" s="22"/>
      <c r="D3909" s="22"/>
    </row>
    <row r="3910" spans="3:4" ht="14.4" x14ac:dyDescent="0.3">
      <c r="C3910" s="22"/>
      <c r="D3910" s="22"/>
    </row>
    <row r="3911" spans="3:4" ht="14.4" x14ac:dyDescent="0.3">
      <c r="C3911" s="22"/>
      <c r="D3911" s="22"/>
    </row>
    <row r="3912" spans="3:4" ht="14.4" x14ac:dyDescent="0.3">
      <c r="C3912" s="22"/>
      <c r="D3912" s="22"/>
    </row>
    <row r="3913" spans="3:4" ht="14.4" x14ac:dyDescent="0.3">
      <c r="C3913" s="22"/>
      <c r="D3913" s="22"/>
    </row>
    <row r="3914" spans="3:4" ht="14.4" x14ac:dyDescent="0.3">
      <c r="C3914" s="22"/>
      <c r="D3914" s="22"/>
    </row>
    <row r="3915" spans="3:4" ht="14.4" x14ac:dyDescent="0.3">
      <c r="C3915" s="22"/>
      <c r="D3915" s="22"/>
    </row>
    <row r="3916" spans="3:4" ht="14.4" x14ac:dyDescent="0.3">
      <c r="C3916" s="22"/>
      <c r="D3916" s="22"/>
    </row>
    <row r="3917" spans="3:4" ht="14.4" x14ac:dyDescent="0.3">
      <c r="C3917" s="22"/>
      <c r="D3917" s="22"/>
    </row>
    <row r="3918" spans="3:4" ht="14.4" x14ac:dyDescent="0.3">
      <c r="C3918" s="22"/>
      <c r="D3918" s="22"/>
    </row>
    <row r="3919" spans="3:4" ht="14.4" x14ac:dyDescent="0.3">
      <c r="C3919" s="22"/>
      <c r="D3919" s="22"/>
    </row>
    <row r="3920" spans="3:4" ht="14.4" x14ac:dyDescent="0.3">
      <c r="C3920" s="22"/>
      <c r="D3920" s="22"/>
    </row>
    <row r="3921" spans="3:4" ht="14.4" x14ac:dyDescent="0.3">
      <c r="C3921" s="22"/>
      <c r="D3921" s="22"/>
    </row>
    <row r="3922" spans="3:4" ht="14.4" x14ac:dyDescent="0.3">
      <c r="C3922" s="22"/>
      <c r="D3922" s="22"/>
    </row>
    <row r="3923" spans="3:4" ht="14.4" x14ac:dyDescent="0.3">
      <c r="C3923" s="22"/>
      <c r="D3923" s="22"/>
    </row>
    <row r="3924" spans="3:4" ht="14.4" x14ac:dyDescent="0.3">
      <c r="C3924" s="22"/>
      <c r="D3924" s="22"/>
    </row>
    <row r="3925" spans="3:4" ht="14.4" x14ac:dyDescent="0.3">
      <c r="C3925" s="22"/>
      <c r="D3925" s="22"/>
    </row>
    <row r="3926" spans="3:4" ht="14.4" x14ac:dyDescent="0.3">
      <c r="C3926" s="22"/>
      <c r="D3926" s="22"/>
    </row>
    <row r="3927" spans="3:4" ht="14.4" x14ac:dyDescent="0.3">
      <c r="C3927" s="22"/>
      <c r="D3927" s="22"/>
    </row>
    <row r="3928" spans="3:4" ht="14.4" x14ac:dyDescent="0.3">
      <c r="C3928" s="22"/>
      <c r="D3928" s="22"/>
    </row>
    <row r="3929" spans="3:4" ht="14.4" x14ac:dyDescent="0.3">
      <c r="C3929" s="22"/>
      <c r="D3929" s="22"/>
    </row>
    <row r="3930" spans="3:4" ht="14.4" x14ac:dyDescent="0.3">
      <c r="C3930" s="22"/>
      <c r="D3930" s="22"/>
    </row>
    <row r="3931" spans="3:4" ht="14.4" x14ac:dyDescent="0.3">
      <c r="C3931" s="22"/>
      <c r="D3931" s="22"/>
    </row>
    <row r="3932" spans="3:4" ht="14.4" x14ac:dyDescent="0.3">
      <c r="C3932" s="22"/>
      <c r="D3932" s="22"/>
    </row>
    <row r="3933" spans="3:4" ht="14.4" x14ac:dyDescent="0.3">
      <c r="C3933" s="22"/>
      <c r="D3933" s="22"/>
    </row>
    <row r="3934" spans="3:4" ht="14.4" x14ac:dyDescent="0.3">
      <c r="C3934" s="22"/>
      <c r="D3934" s="22"/>
    </row>
    <row r="3935" spans="3:4" ht="14.4" x14ac:dyDescent="0.3">
      <c r="C3935" s="22"/>
      <c r="D3935" s="22"/>
    </row>
    <row r="3936" spans="3:4" ht="14.4" x14ac:dyDescent="0.3">
      <c r="C3936" s="22"/>
      <c r="D3936" s="22"/>
    </row>
    <row r="3937" spans="3:4" ht="14.4" x14ac:dyDescent="0.3">
      <c r="C3937" s="22"/>
      <c r="D3937" s="22"/>
    </row>
    <row r="3938" spans="3:4" ht="14.4" x14ac:dyDescent="0.3">
      <c r="C3938" s="22"/>
      <c r="D3938" s="22"/>
    </row>
    <row r="3939" spans="3:4" ht="14.4" x14ac:dyDescent="0.3">
      <c r="C3939" s="22"/>
      <c r="D3939" s="22"/>
    </row>
    <row r="3940" spans="3:4" ht="14.4" x14ac:dyDescent="0.3">
      <c r="C3940" s="22"/>
      <c r="D3940" s="22"/>
    </row>
    <row r="3941" spans="3:4" ht="14.4" x14ac:dyDescent="0.3">
      <c r="C3941" s="22"/>
      <c r="D3941" s="22"/>
    </row>
    <row r="3942" spans="3:4" ht="14.4" x14ac:dyDescent="0.3">
      <c r="C3942" s="22"/>
      <c r="D3942" s="22"/>
    </row>
    <row r="3943" spans="3:4" ht="14.4" x14ac:dyDescent="0.3">
      <c r="C3943" s="22"/>
      <c r="D3943" s="22"/>
    </row>
    <row r="3944" spans="3:4" ht="14.4" x14ac:dyDescent="0.3">
      <c r="C3944" s="22"/>
      <c r="D3944" s="22"/>
    </row>
    <row r="3945" spans="3:4" ht="14.4" x14ac:dyDescent="0.3">
      <c r="C3945" s="22"/>
      <c r="D3945" s="22"/>
    </row>
    <row r="3946" spans="3:4" ht="14.4" x14ac:dyDescent="0.3">
      <c r="C3946" s="22"/>
      <c r="D3946" s="22"/>
    </row>
    <row r="3947" spans="3:4" ht="14.4" x14ac:dyDescent="0.3">
      <c r="C3947" s="22"/>
      <c r="D3947" s="22"/>
    </row>
    <row r="3948" spans="3:4" ht="14.4" x14ac:dyDescent="0.3">
      <c r="C3948" s="22"/>
      <c r="D3948" s="22"/>
    </row>
    <row r="3949" spans="3:4" ht="14.4" x14ac:dyDescent="0.3">
      <c r="C3949" s="22"/>
      <c r="D3949" s="22"/>
    </row>
    <row r="3950" spans="3:4" ht="14.4" x14ac:dyDescent="0.3">
      <c r="C3950" s="22"/>
      <c r="D3950" s="22"/>
    </row>
    <row r="3951" spans="3:4" ht="14.4" x14ac:dyDescent="0.3">
      <c r="C3951" s="22"/>
      <c r="D3951" s="22"/>
    </row>
    <row r="3952" spans="3:4" ht="14.4" x14ac:dyDescent="0.3">
      <c r="C3952" s="22"/>
      <c r="D3952" s="22"/>
    </row>
    <row r="3953" spans="3:4" ht="14.4" x14ac:dyDescent="0.3">
      <c r="C3953" s="22"/>
      <c r="D3953" s="22"/>
    </row>
    <row r="3954" spans="3:4" ht="14.4" x14ac:dyDescent="0.3">
      <c r="C3954" s="22"/>
      <c r="D3954" s="22"/>
    </row>
    <row r="3955" spans="3:4" ht="14.4" x14ac:dyDescent="0.3">
      <c r="C3955" s="22"/>
      <c r="D3955" s="22"/>
    </row>
    <row r="3956" spans="3:4" ht="14.4" x14ac:dyDescent="0.3">
      <c r="C3956" s="22"/>
      <c r="D3956" s="22"/>
    </row>
    <row r="3957" spans="3:4" ht="14.4" x14ac:dyDescent="0.3">
      <c r="C3957" s="22"/>
      <c r="D3957" s="22"/>
    </row>
    <row r="3958" spans="3:4" ht="14.4" x14ac:dyDescent="0.3">
      <c r="C3958" s="22"/>
      <c r="D3958" s="22"/>
    </row>
    <row r="3959" spans="3:4" ht="14.4" x14ac:dyDescent="0.3">
      <c r="C3959" s="22"/>
      <c r="D3959" s="22"/>
    </row>
    <row r="3960" spans="3:4" ht="14.4" x14ac:dyDescent="0.3">
      <c r="C3960" s="22"/>
      <c r="D3960" s="22"/>
    </row>
    <row r="3961" spans="3:4" ht="14.4" x14ac:dyDescent="0.3">
      <c r="C3961" s="22"/>
      <c r="D3961" s="22"/>
    </row>
    <row r="3962" spans="3:4" ht="14.4" x14ac:dyDescent="0.3">
      <c r="C3962" s="22"/>
      <c r="D3962" s="22"/>
    </row>
    <row r="3963" spans="3:4" ht="14.4" x14ac:dyDescent="0.3">
      <c r="C3963" s="22"/>
      <c r="D3963" s="22"/>
    </row>
    <row r="3964" spans="3:4" ht="14.4" x14ac:dyDescent="0.3">
      <c r="C3964" s="22"/>
      <c r="D3964" s="22"/>
    </row>
    <row r="3965" spans="3:4" ht="14.4" x14ac:dyDescent="0.3">
      <c r="C3965" s="22"/>
      <c r="D3965" s="22"/>
    </row>
    <row r="3966" spans="3:4" ht="14.4" x14ac:dyDescent="0.3">
      <c r="C3966" s="22"/>
      <c r="D3966" s="22"/>
    </row>
    <row r="3967" spans="3:4" ht="14.4" x14ac:dyDescent="0.3">
      <c r="C3967" s="22"/>
      <c r="D3967" s="22"/>
    </row>
    <row r="3968" spans="3:4" ht="14.4" x14ac:dyDescent="0.3">
      <c r="C3968" s="22"/>
      <c r="D3968" s="22"/>
    </row>
    <row r="3969" spans="3:4" ht="14.4" x14ac:dyDescent="0.3">
      <c r="C3969" s="22"/>
      <c r="D3969" s="22"/>
    </row>
    <row r="3970" spans="3:4" ht="14.4" x14ac:dyDescent="0.3">
      <c r="C3970" s="22"/>
      <c r="D3970" s="22"/>
    </row>
    <row r="3971" spans="3:4" ht="14.4" x14ac:dyDescent="0.3">
      <c r="C3971" s="22"/>
      <c r="D3971" s="22"/>
    </row>
    <row r="3972" spans="3:4" ht="14.4" x14ac:dyDescent="0.3">
      <c r="C3972" s="22"/>
      <c r="D3972" s="22"/>
    </row>
    <row r="3973" spans="3:4" ht="14.4" x14ac:dyDescent="0.3">
      <c r="C3973" s="22"/>
      <c r="D3973" s="22"/>
    </row>
    <row r="3974" spans="3:4" ht="14.4" x14ac:dyDescent="0.3">
      <c r="C3974" s="22"/>
      <c r="D3974" s="22"/>
    </row>
    <row r="3975" spans="3:4" ht="14.4" x14ac:dyDescent="0.3">
      <c r="C3975" s="22"/>
      <c r="D3975" s="22"/>
    </row>
    <row r="3976" spans="3:4" ht="14.4" x14ac:dyDescent="0.3">
      <c r="C3976" s="22"/>
      <c r="D3976" s="22"/>
    </row>
    <row r="3977" spans="3:4" ht="14.4" x14ac:dyDescent="0.3">
      <c r="C3977" s="22"/>
      <c r="D3977" s="22"/>
    </row>
    <row r="3978" spans="3:4" ht="14.4" x14ac:dyDescent="0.3">
      <c r="C3978" s="22"/>
      <c r="D3978" s="22"/>
    </row>
    <row r="3979" spans="3:4" ht="14.4" x14ac:dyDescent="0.3">
      <c r="C3979" s="22"/>
      <c r="D3979" s="22"/>
    </row>
    <row r="3980" spans="3:4" ht="14.4" x14ac:dyDescent="0.3">
      <c r="C3980" s="22"/>
      <c r="D3980" s="22"/>
    </row>
    <row r="3981" spans="3:4" ht="14.4" x14ac:dyDescent="0.3">
      <c r="C3981" s="22"/>
      <c r="D3981" s="22"/>
    </row>
    <row r="3982" spans="3:4" ht="14.4" x14ac:dyDescent="0.3">
      <c r="C3982" s="22"/>
      <c r="D3982" s="22"/>
    </row>
    <row r="3983" spans="3:4" ht="14.4" x14ac:dyDescent="0.3">
      <c r="C3983" s="22"/>
      <c r="D3983" s="22"/>
    </row>
    <row r="3984" spans="3:4" ht="14.4" x14ac:dyDescent="0.3">
      <c r="C3984" s="22"/>
      <c r="D3984" s="22"/>
    </row>
    <row r="3985" spans="3:4" ht="14.4" x14ac:dyDescent="0.3">
      <c r="C3985" s="22"/>
      <c r="D3985" s="22"/>
    </row>
    <row r="3986" spans="3:4" ht="14.4" x14ac:dyDescent="0.3">
      <c r="C3986" s="22"/>
      <c r="D3986" s="22"/>
    </row>
    <row r="3987" spans="3:4" ht="14.4" x14ac:dyDescent="0.3">
      <c r="C3987" s="22"/>
      <c r="D3987" s="22"/>
    </row>
    <row r="3988" spans="3:4" ht="14.4" x14ac:dyDescent="0.3">
      <c r="C3988" s="22"/>
      <c r="D3988" s="22"/>
    </row>
    <row r="3989" spans="3:4" ht="14.4" x14ac:dyDescent="0.3">
      <c r="C3989" s="22"/>
      <c r="D3989" s="22"/>
    </row>
    <row r="3990" spans="3:4" ht="14.4" x14ac:dyDescent="0.3">
      <c r="C3990" s="22"/>
      <c r="D3990" s="22"/>
    </row>
    <row r="3991" spans="3:4" ht="14.4" x14ac:dyDescent="0.3">
      <c r="C3991" s="22"/>
      <c r="D3991" s="22"/>
    </row>
    <row r="3992" spans="3:4" ht="14.4" x14ac:dyDescent="0.3">
      <c r="C3992" s="22"/>
      <c r="D3992" s="22"/>
    </row>
    <row r="3993" spans="3:4" ht="14.4" x14ac:dyDescent="0.3">
      <c r="C3993" s="22"/>
      <c r="D3993" s="22"/>
    </row>
    <row r="3994" spans="3:4" ht="14.4" x14ac:dyDescent="0.3">
      <c r="C3994" s="36"/>
      <c r="D3994" s="22"/>
    </row>
    <row r="3995" spans="3:4" ht="14.4" x14ac:dyDescent="0.3">
      <c r="C3995" s="22"/>
      <c r="D3995" s="22"/>
    </row>
    <row r="3996" spans="3:4" ht="14.4" x14ac:dyDescent="0.3">
      <c r="C3996" s="22"/>
      <c r="D3996" s="22"/>
    </row>
    <row r="3997" spans="3:4" ht="14.4" x14ac:dyDescent="0.3">
      <c r="C3997" s="22"/>
      <c r="D3997" s="22"/>
    </row>
    <row r="3998" spans="3:4" ht="14.4" x14ac:dyDescent="0.3">
      <c r="C3998" s="22"/>
      <c r="D3998" s="22"/>
    </row>
    <row r="3999" spans="3:4" ht="14.4" x14ac:dyDescent="0.3">
      <c r="C3999" s="22"/>
      <c r="D3999" s="22"/>
    </row>
    <row r="4000" spans="3:4" ht="14.4" x14ac:dyDescent="0.3">
      <c r="C4000" s="22"/>
      <c r="D4000" s="22"/>
    </row>
    <row r="4001" spans="3:4" ht="14.4" x14ac:dyDescent="0.3">
      <c r="C4001" s="22"/>
      <c r="D4001" s="22"/>
    </row>
    <row r="4002" spans="3:4" ht="14.4" x14ac:dyDescent="0.3">
      <c r="C4002" s="22"/>
      <c r="D4002" s="22"/>
    </row>
    <row r="4003" spans="3:4" ht="14.4" x14ac:dyDescent="0.3">
      <c r="C4003" s="22"/>
      <c r="D4003" s="22"/>
    </row>
    <row r="4004" spans="3:4" ht="14.4" x14ac:dyDescent="0.3">
      <c r="C4004" s="22"/>
      <c r="D4004" s="22"/>
    </row>
    <row r="4005" spans="3:4" ht="14.4" x14ac:dyDescent="0.3">
      <c r="C4005" s="22"/>
      <c r="D4005" s="22"/>
    </row>
    <row r="4006" spans="3:4" ht="14.4" x14ac:dyDescent="0.3">
      <c r="C4006" s="22"/>
      <c r="D4006" s="22"/>
    </row>
    <row r="4007" spans="3:4" ht="14.4" x14ac:dyDescent="0.3">
      <c r="C4007" s="22"/>
      <c r="D4007" s="22"/>
    </row>
    <row r="4008" spans="3:4" ht="14.4" x14ac:dyDescent="0.3">
      <c r="C4008" s="22"/>
      <c r="D4008" s="22"/>
    </row>
    <row r="4009" spans="3:4" ht="14.4" x14ac:dyDescent="0.3">
      <c r="C4009" s="22"/>
      <c r="D4009" s="22"/>
    </row>
    <row r="4010" spans="3:4" ht="14.4" x14ac:dyDescent="0.3">
      <c r="C4010" s="22"/>
      <c r="D4010" s="22"/>
    </row>
    <row r="4011" spans="3:4" ht="14.4" x14ac:dyDescent="0.3">
      <c r="C4011" s="22"/>
      <c r="D4011" s="22"/>
    </row>
    <row r="4012" spans="3:4" ht="14.4" x14ac:dyDescent="0.3">
      <c r="C4012" s="22"/>
      <c r="D4012" s="22"/>
    </row>
    <row r="4013" spans="3:4" ht="14.4" x14ac:dyDescent="0.3">
      <c r="C4013" s="22"/>
      <c r="D4013" s="22"/>
    </row>
    <row r="4014" spans="3:4" ht="14.4" x14ac:dyDescent="0.3">
      <c r="C4014" s="22"/>
      <c r="D4014" s="22"/>
    </row>
    <row r="4015" spans="3:4" ht="14.4" x14ac:dyDescent="0.3">
      <c r="C4015" s="22"/>
      <c r="D4015" s="22"/>
    </row>
    <row r="4016" spans="3:4" ht="14.4" x14ac:dyDescent="0.3">
      <c r="C4016" s="22"/>
      <c r="D4016" s="22"/>
    </row>
    <row r="4017" spans="3:4" ht="14.4" x14ac:dyDescent="0.3">
      <c r="C4017" s="22"/>
      <c r="D4017" s="22"/>
    </row>
    <row r="4018" spans="3:4" ht="14.4" x14ac:dyDescent="0.3">
      <c r="C4018" s="22"/>
      <c r="D4018" s="22"/>
    </row>
    <row r="4019" spans="3:4" ht="14.4" x14ac:dyDescent="0.3">
      <c r="C4019" s="22"/>
      <c r="D4019" s="22"/>
    </row>
    <row r="4020" spans="3:4" ht="14.4" x14ac:dyDescent="0.3">
      <c r="C4020" s="22"/>
      <c r="D4020" s="22"/>
    </row>
    <row r="4021" spans="3:4" ht="14.4" x14ac:dyDescent="0.3">
      <c r="C4021" s="22"/>
      <c r="D4021" s="22"/>
    </row>
    <row r="4022" spans="3:4" ht="14.4" x14ac:dyDescent="0.3">
      <c r="C4022" s="22"/>
      <c r="D4022" s="22"/>
    </row>
    <row r="4023" spans="3:4" ht="14.4" x14ac:dyDescent="0.3">
      <c r="C4023" s="22"/>
      <c r="D4023" s="22"/>
    </row>
    <row r="4024" spans="3:4" ht="14.4" x14ac:dyDescent="0.3">
      <c r="C4024" s="22"/>
      <c r="D4024" s="22"/>
    </row>
    <row r="4025" spans="3:4" ht="14.4" x14ac:dyDescent="0.3">
      <c r="C4025" s="22"/>
      <c r="D4025" s="22"/>
    </row>
    <row r="4026" spans="3:4" ht="14.4" x14ac:dyDescent="0.3">
      <c r="C4026" s="22"/>
      <c r="D4026" s="22"/>
    </row>
    <row r="4027" spans="3:4" ht="14.4" x14ac:dyDescent="0.3">
      <c r="C4027" s="22"/>
      <c r="D4027" s="22"/>
    </row>
    <row r="4028" spans="3:4" ht="14.4" x14ac:dyDescent="0.3">
      <c r="C4028" s="22"/>
      <c r="D4028" s="22"/>
    </row>
    <row r="4029" spans="3:4" ht="14.4" x14ac:dyDescent="0.3">
      <c r="C4029" s="22"/>
      <c r="D4029" s="22"/>
    </row>
    <row r="4030" spans="3:4" ht="14.4" x14ac:dyDescent="0.3">
      <c r="C4030" s="22"/>
      <c r="D4030" s="22"/>
    </row>
    <row r="4031" spans="3:4" ht="14.4" x14ac:dyDescent="0.3">
      <c r="C4031" s="22"/>
      <c r="D4031" s="22"/>
    </row>
    <row r="4032" spans="3:4" ht="14.4" x14ac:dyDescent="0.3">
      <c r="C4032" s="22"/>
      <c r="D4032" s="22"/>
    </row>
    <row r="4033" spans="3:4" ht="14.4" x14ac:dyDescent="0.3">
      <c r="C4033" s="22"/>
      <c r="D4033" s="22"/>
    </row>
    <row r="4034" spans="3:4" ht="14.4" x14ac:dyDescent="0.3">
      <c r="C4034" s="22"/>
      <c r="D4034" s="22"/>
    </row>
    <row r="4035" spans="3:4" ht="14.4" x14ac:dyDescent="0.3">
      <c r="C4035" s="22"/>
      <c r="D4035" s="22"/>
    </row>
    <row r="4036" spans="3:4" ht="14.4" x14ac:dyDescent="0.3">
      <c r="C4036" s="22"/>
      <c r="D4036" s="22"/>
    </row>
    <row r="4037" spans="3:4" ht="14.4" x14ac:dyDescent="0.3">
      <c r="C4037" s="22"/>
      <c r="D4037" s="22"/>
    </row>
    <row r="4038" spans="3:4" ht="14.4" x14ac:dyDescent="0.3">
      <c r="C4038" s="22"/>
      <c r="D4038" s="22"/>
    </row>
    <row r="4039" spans="3:4" ht="14.4" x14ac:dyDescent="0.3">
      <c r="C4039" s="22"/>
      <c r="D4039" s="22"/>
    </row>
    <row r="4040" spans="3:4" ht="14.4" x14ac:dyDescent="0.3">
      <c r="C4040" s="22"/>
      <c r="D4040" s="22"/>
    </row>
    <row r="4041" spans="3:4" ht="14.4" x14ac:dyDescent="0.3">
      <c r="C4041" s="22"/>
      <c r="D4041" s="22"/>
    </row>
    <row r="4042" spans="3:4" ht="14.4" x14ac:dyDescent="0.3">
      <c r="C4042" s="22"/>
      <c r="D4042" s="22"/>
    </row>
    <row r="4043" spans="3:4" ht="14.4" x14ac:dyDescent="0.3">
      <c r="C4043" s="22"/>
      <c r="D4043" s="22"/>
    </row>
    <row r="4044" spans="3:4" ht="14.4" x14ac:dyDescent="0.3">
      <c r="C4044" s="22"/>
      <c r="D4044" s="22"/>
    </row>
    <row r="4045" spans="3:4" ht="14.4" x14ac:dyDescent="0.3">
      <c r="C4045" s="22"/>
      <c r="D4045" s="22"/>
    </row>
    <row r="4046" spans="3:4" ht="14.4" x14ac:dyDescent="0.3">
      <c r="C4046" s="22"/>
      <c r="D4046" s="22"/>
    </row>
    <row r="4047" spans="3:4" ht="14.4" x14ac:dyDescent="0.3">
      <c r="C4047" s="22"/>
      <c r="D4047" s="22"/>
    </row>
    <row r="4048" spans="3:4" ht="14.4" x14ac:dyDescent="0.3">
      <c r="C4048" s="22"/>
      <c r="D4048" s="22"/>
    </row>
    <row r="4049" spans="3:4" ht="14.4" x14ac:dyDescent="0.3">
      <c r="C4049" s="22"/>
      <c r="D4049" s="22"/>
    </row>
    <row r="4050" spans="3:4" ht="14.4" x14ac:dyDescent="0.3">
      <c r="C4050" s="22"/>
      <c r="D4050" s="22"/>
    </row>
    <row r="4051" spans="3:4" ht="14.4" x14ac:dyDescent="0.3">
      <c r="C4051" s="22"/>
      <c r="D4051" s="22"/>
    </row>
    <row r="4052" spans="3:4" ht="14.4" x14ac:dyDescent="0.3">
      <c r="C4052" s="22"/>
      <c r="D4052" s="22"/>
    </row>
    <row r="4053" spans="3:4" ht="14.4" x14ac:dyDescent="0.3">
      <c r="C4053" s="22"/>
      <c r="D4053" s="22"/>
    </row>
    <row r="4054" spans="3:4" ht="14.4" x14ac:dyDescent="0.3">
      <c r="C4054" s="22"/>
      <c r="D4054" s="22"/>
    </row>
    <row r="4055" spans="3:4" ht="14.4" x14ac:dyDescent="0.3">
      <c r="C4055" s="22"/>
      <c r="D4055" s="22"/>
    </row>
    <row r="4056" spans="3:4" ht="14.4" x14ac:dyDescent="0.3">
      <c r="C4056" s="22"/>
      <c r="D4056" s="22"/>
    </row>
    <row r="4057" spans="3:4" ht="14.4" x14ac:dyDescent="0.3">
      <c r="C4057" s="22"/>
      <c r="D4057" s="22"/>
    </row>
    <row r="4058" spans="3:4" ht="14.4" x14ac:dyDescent="0.3">
      <c r="C4058" s="22"/>
      <c r="D4058" s="22"/>
    </row>
    <row r="4059" spans="3:4" ht="14.4" x14ac:dyDescent="0.3">
      <c r="C4059" s="22"/>
      <c r="D4059" s="22"/>
    </row>
    <row r="4060" spans="3:4" ht="14.4" x14ac:dyDescent="0.3">
      <c r="C4060" s="22"/>
      <c r="D4060" s="22"/>
    </row>
    <row r="4061" spans="3:4" ht="14.4" x14ac:dyDescent="0.3">
      <c r="C4061" s="22"/>
      <c r="D4061" s="22"/>
    </row>
    <row r="4062" spans="3:4" ht="14.4" x14ac:dyDescent="0.3">
      <c r="C4062" s="22"/>
      <c r="D4062" s="22"/>
    </row>
    <row r="4063" spans="3:4" ht="14.4" x14ac:dyDescent="0.3">
      <c r="C4063" s="22"/>
      <c r="D4063" s="22"/>
    </row>
    <row r="4064" spans="3:4" ht="14.4" x14ac:dyDescent="0.3">
      <c r="C4064" s="22"/>
      <c r="D4064" s="22"/>
    </row>
    <row r="4065" spans="3:4" ht="14.4" x14ac:dyDescent="0.3">
      <c r="C4065" s="22"/>
      <c r="D4065" s="22"/>
    </row>
    <row r="4066" spans="3:4" ht="14.4" x14ac:dyDescent="0.3">
      <c r="C4066" s="22"/>
      <c r="D4066" s="22"/>
    </row>
    <row r="4067" spans="3:4" ht="14.4" x14ac:dyDescent="0.3">
      <c r="C4067" s="22"/>
      <c r="D4067" s="22"/>
    </row>
    <row r="4068" spans="3:4" ht="14.4" x14ac:dyDescent="0.3">
      <c r="C4068" s="22"/>
      <c r="D4068" s="22"/>
    </row>
    <row r="4069" spans="3:4" ht="14.4" x14ac:dyDescent="0.3">
      <c r="C4069" s="22"/>
      <c r="D4069" s="22"/>
    </row>
    <row r="4070" spans="3:4" ht="14.4" x14ac:dyDescent="0.3">
      <c r="C4070" s="22"/>
      <c r="D4070" s="22"/>
    </row>
    <row r="4071" spans="3:4" ht="14.4" x14ac:dyDescent="0.3">
      <c r="C4071" s="22"/>
      <c r="D4071" s="22"/>
    </row>
    <row r="4072" spans="3:4" ht="14.4" x14ac:dyDescent="0.3">
      <c r="C4072" s="22"/>
      <c r="D4072" s="22"/>
    </row>
    <row r="4073" spans="3:4" ht="14.4" x14ac:dyDescent="0.3">
      <c r="C4073" s="22"/>
      <c r="D4073" s="22"/>
    </row>
    <row r="4074" spans="3:4" ht="14.4" x14ac:dyDescent="0.3">
      <c r="C4074" s="22"/>
      <c r="D4074" s="22"/>
    </row>
    <row r="4075" spans="3:4" ht="14.4" x14ac:dyDescent="0.3">
      <c r="C4075" s="22"/>
      <c r="D4075" s="22"/>
    </row>
    <row r="4076" spans="3:4" ht="14.4" x14ac:dyDescent="0.3">
      <c r="C4076" s="22"/>
      <c r="D4076" s="22"/>
    </row>
    <row r="4077" spans="3:4" ht="14.4" x14ac:dyDescent="0.3">
      <c r="C4077" s="22"/>
      <c r="D4077" s="22"/>
    </row>
    <row r="4078" spans="3:4" ht="14.4" x14ac:dyDescent="0.3">
      <c r="C4078" s="22"/>
      <c r="D4078" s="22"/>
    </row>
    <row r="4079" spans="3:4" ht="14.4" x14ac:dyDescent="0.3">
      <c r="C4079" s="22"/>
      <c r="D4079" s="22"/>
    </row>
    <row r="4080" spans="3:4" ht="14.4" x14ac:dyDescent="0.3">
      <c r="C4080" s="22"/>
      <c r="D4080" s="22"/>
    </row>
    <row r="4081" spans="3:4" ht="14.4" x14ac:dyDescent="0.3">
      <c r="C4081" s="22"/>
      <c r="D4081" s="22"/>
    </row>
    <row r="4082" spans="3:4" ht="14.4" x14ac:dyDescent="0.3">
      <c r="C4082" s="22"/>
      <c r="D4082" s="22"/>
    </row>
    <row r="4083" spans="3:4" ht="14.4" x14ac:dyDescent="0.3">
      <c r="C4083" s="22"/>
      <c r="D4083" s="22"/>
    </row>
    <row r="4084" spans="3:4" ht="14.4" x14ac:dyDescent="0.3">
      <c r="C4084" s="22"/>
      <c r="D4084" s="22"/>
    </row>
    <row r="4085" spans="3:4" ht="14.4" x14ac:dyDescent="0.3">
      <c r="C4085" s="22"/>
      <c r="D4085" s="22"/>
    </row>
    <row r="4086" spans="3:4" ht="14.4" x14ac:dyDescent="0.3">
      <c r="C4086" s="22"/>
      <c r="D4086" s="22"/>
    </row>
    <row r="4087" spans="3:4" ht="14.4" x14ac:dyDescent="0.3">
      <c r="C4087" s="22"/>
      <c r="D4087" s="22"/>
    </row>
    <row r="4088" spans="3:4" ht="14.4" x14ac:dyDescent="0.3">
      <c r="C4088" s="22"/>
      <c r="D4088" s="22"/>
    </row>
    <row r="4089" spans="3:4" ht="14.4" x14ac:dyDescent="0.3">
      <c r="C4089" s="36"/>
      <c r="D4089" s="22"/>
    </row>
    <row r="4090" spans="3:4" ht="14.4" x14ac:dyDescent="0.3">
      <c r="C4090" s="22"/>
      <c r="D4090" s="22"/>
    </row>
    <row r="4091" spans="3:4" ht="14.4" x14ac:dyDescent="0.3">
      <c r="C4091" s="22"/>
      <c r="D4091" s="22"/>
    </row>
    <row r="4092" spans="3:4" ht="14.4" x14ac:dyDescent="0.3">
      <c r="C4092" s="22"/>
      <c r="D4092" s="22"/>
    </row>
    <row r="4093" spans="3:4" ht="14.4" x14ac:dyDescent="0.3">
      <c r="C4093" s="22"/>
      <c r="D4093" s="22"/>
    </row>
    <row r="4094" spans="3:4" ht="14.4" x14ac:dyDescent="0.3">
      <c r="C4094" s="22"/>
      <c r="D4094" s="22"/>
    </row>
    <row r="4095" spans="3:4" ht="14.4" x14ac:dyDescent="0.3">
      <c r="C4095" s="22"/>
      <c r="D4095" s="22"/>
    </row>
    <row r="4096" spans="3:4" ht="14.4" x14ac:dyDescent="0.3">
      <c r="C4096" s="22"/>
      <c r="D4096" s="22"/>
    </row>
    <row r="4097" spans="3:4" ht="14.4" x14ac:dyDescent="0.3">
      <c r="C4097" s="22"/>
      <c r="D4097" s="22"/>
    </row>
    <row r="4098" spans="3:4" ht="14.4" x14ac:dyDescent="0.3">
      <c r="C4098" s="22"/>
      <c r="D4098" s="22"/>
    </row>
    <row r="4099" spans="3:4" ht="14.4" x14ac:dyDescent="0.3">
      <c r="C4099" s="22"/>
      <c r="D4099" s="22"/>
    </row>
    <row r="4100" spans="3:4" ht="14.4" x14ac:dyDescent="0.3">
      <c r="C4100" s="22"/>
      <c r="D4100" s="22"/>
    </row>
    <row r="4101" spans="3:4" ht="14.4" x14ac:dyDescent="0.3">
      <c r="C4101" s="22"/>
      <c r="D4101" s="22"/>
    </row>
    <row r="4102" spans="3:4" ht="14.4" x14ac:dyDescent="0.3">
      <c r="C4102" s="22"/>
      <c r="D4102" s="22"/>
    </row>
    <row r="4103" spans="3:4" ht="14.4" x14ac:dyDescent="0.3">
      <c r="C4103" s="22"/>
      <c r="D4103" s="22"/>
    </row>
    <row r="4104" spans="3:4" ht="14.4" x14ac:dyDescent="0.3">
      <c r="C4104" s="22"/>
      <c r="D4104" s="22"/>
    </row>
    <row r="4105" spans="3:4" ht="14.4" x14ac:dyDescent="0.3">
      <c r="C4105" s="22"/>
      <c r="D4105" s="22"/>
    </row>
    <row r="4106" spans="3:4" ht="14.4" x14ac:dyDescent="0.3">
      <c r="C4106" s="22"/>
      <c r="D4106" s="22"/>
    </row>
    <row r="4107" spans="3:4" ht="14.4" x14ac:dyDescent="0.3">
      <c r="C4107" s="22"/>
      <c r="D4107" s="22"/>
    </row>
    <row r="4108" spans="3:4" ht="14.4" x14ac:dyDescent="0.3">
      <c r="C4108" s="22"/>
      <c r="D4108" s="22"/>
    </row>
    <row r="4109" spans="3:4" ht="14.4" x14ac:dyDescent="0.3">
      <c r="C4109" s="22"/>
      <c r="D4109" s="22"/>
    </row>
    <row r="4110" spans="3:4" ht="14.4" x14ac:dyDescent="0.3">
      <c r="C4110" s="22"/>
      <c r="D4110" s="22"/>
    </row>
    <row r="4111" spans="3:4" ht="14.4" x14ac:dyDescent="0.3">
      <c r="C4111" s="22"/>
      <c r="D4111" s="22"/>
    </row>
    <row r="4112" spans="3:4" ht="14.4" x14ac:dyDescent="0.3">
      <c r="C4112" s="22"/>
      <c r="D4112" s="22"/>
    </row>
    <row r="4113" spans="3:4" ht="14.4" x14ac:dyDescent="0.3">
      <c r="C4113" s="22"/>
      <c r="D4113" s="22"/>
    </row>
    <row r="4114" spans="3:4" ht="14.4" x14ac:dyDescent="0.3">
      <c r="C4114" s="22"/>
      <c r="D4114" s="22"/>
    </row>
    <row r="4115" spans="3:4" ht="14.4" x14ac:dyDescent="0.3">
      <c r="C4115" s="22"/>
      <c r="D4115" s="22"/>
    </row>
    <row r="4116" spans="3:4" ht="14.4" x14ac:dyDescent="0.3">
      <c r="C4116" s="22"/>
      <c r="D4116" s="22"/>
    </row>
    <row r="4117" spans="3:4" ht="14.4" x14ac:dyDescent="0.3">
      <c r="C4117" s="22"/>
      <c r="D4117" s="22"/>
    </row>
    <row r="4118" spans="3:4" ht="14.4" x14ac:dyDescent="0.3">
      <c r="C4118" s="22"/>
      <c r="D4118" s="22"/>
    </row>
    <row r="4119" spans="3:4" ht="14.4" x14ac:dyDescent="0.3">
      <c r="C4119" s="22"/>
      <c r="D4119" s="22"/>
    </row>
    <row r="4120" spans="3:4" ht="14.4" x14ac:dyDescent="0.3">
      <c r="C4120" s="22"/>
      <c r="D4120" s="22"/>
    </row>
    <row r="4121" spans="3:4" ht="14.4" x14ac:dyDescent="0.3">
      <c r="C4121" s="22"/>
      <c r="D4121" s="22"/>
    </row>
    <row r="4122" spans="3:4" ht="14.4" x14ac:dyDescent="0.3">
      <c r="C4122" s="22"/>
      <c r="D4122" s="22"/>
    </row>
    <row r="4123" spans="3:4" ht="14.4" x14ac:dyDescent="0.3">
      <c r="C4123" s="22"/>
      <c r="D4123" s="22"/>
    </row>
    <row r="4124" spans="3:4" ht="14.4" x14ac:dyDescent="0.3">
      <c r="C4124" s="22"/>
      <c r="D4124" s="22"/>
    </row>
    <row r="4125" spans="3:4" ht="14.4" x14ac:dyDescent="0.3">
      <c r="C4125" s="22"/>
      <c r="D4125" s="22"/>
    </row>
    <row r="4126" spans="3:4" ht="14.4" x14ac:dyDescent="0.3">
      <c r="C4126" s="22"/>
      <c r="D4126" s="22"/>
    </row>
    <row r="4127" spans="3:4" ht="14.4" x14ac:dyDescent="0.3">
      <c r="C4127" s="22"/>
      <c r="D4127" s="22"/>
    </row>
    <row r="4128" spans="3:4" ht="14.4" x14ac:dyDescent="0.3">
      <c r="C4128" s="22"/>
      <c r="D4128" s="22"/>
    </row>
    <row r="4129" spans="3:4" ht="14.4" x14ac:dyDescent="0.3">
      <c r="C4129" s="22"/>
      <c r="D4129" s="22"/>
    </row>
    <row r="4130" spans="3:4" ht="14.4" x14ac:dyDescent="0.3">
      <c r="C4130" s="22"/>
      <c r="D4130" s="22"/>
    </row>
    <row r="4131" spans="3:4" ht="14.4" x14ac:dyDescent="0.3">
      <c r="C4131" s="22"/>
      <c r="D4131" s="22"/>
    </row>
    <row r="4132" spans="3:4" ht="14.4" x14ac:dyDescent="0.3">
      <c r="C4132" s="22"/>
      <c r="D4132" s="22"/>
    </row>
    <row r="4133" spans="3:4" ht="14.4" x14ac:dyDescent="0.3">
      <c r="C4133" s="22"/>
      <c r="D4133" s="22"/>
    </row>
    <row r="4134" spans="3:4" ht="14.4" x14ac:dyDescent="0.3">
      <c r="C4134" s="22"/>
      <c r="D4134" s="22"/>
    </row>
    <row r="4135" spans="3:4" ht="14.4" x14ac:dyDescent="0.3">
      <c r="C4135" s="22"/>
      <c r="D4135" s="22"/>
    </row>
    <row r="4136" spans="3:4" ht="14.4" x14ac:dyDescent="0.3">
      <c r="C4136" s="22"/>
      <c r="D4136" s="22"/>
    </row>
    <row r="4137" spans="3:4" ht="14.4" x14ac:dyDescent="0.3">
      <c r="C4137" s="22"/>
      <c r="D4137" s="22"/>
    </row>
    <row r="4138" spans="3:4" ht="14.4" x14ac:dyDescent="0.3">
      <c r="C4138" s="22"/>
      <c r="D4138" s="22"/>
    </row>
    <row r="4139" spans="3:4" ht="14.4" x14ac:dyDescent="0.3">
      <c r="C4139" s="22"/>
      <c r="D4139" s="22"/>
    </row>
    <row r="4140" spans="3:4" ht="14.4" x14ac:dyDescent="0.3">
      <c r="C4140" s="22"/>
      <c r="D4140" s="22"/>
    </row>
    <row r="4141" spans="3:4" ht="14.4" x14ac:dyDescent="0.3">
      <c r="C4141" s="22"/>
      <c r="D4141" s="22"/>
    </row>
    <row r="4142" spans="3:4" ht="14.4" x14ac:dyDescent="0.3">
      <c r="C4142" s="22"/>
      <c r="D4142" s="22"/>
    </row>
    <row r="4143" spans="3:4" ht="14.4" x14ac:dyDescent="0.3">
      <c r="C4143" s="22"/>
      <c r="D4143" s="22"/>
    </row>
    <row r="4144" spans="3:4" ht="14.4" x14ac:dyDescent="0.3">
      <c r="C4144" s="22"/>
      <c r="D4144" s="22"/>
    </row>
    <row r="4145" spans="3:4" ht="14.4" x14ac:dyDescent="0.3">
      <c r="C4145" s="22"/>
      <c r="D4145" s="22"/>
    </row>
    <row r="4146" spans="3:4" ht="14.4" x14ac:dyDescent="0.3">
      <c r="C4146" s="22"/>
      <c r="D4146" s="22"/>
    </row>
    <row r="4147" spans="3:4" ht="14.4" x14ac:dyDescent="0.3">
      <c r="C4147" s="22"/>
      <c r="D4147" s="22"/>
    </row>
    <row r="4148" spans="3:4" ht="14.4" x14ac:dyDescent="0.3">
      <c r="C4148" s="22"/>
      <c r="D4148" s="22"/>
    </row>
    <row r="4149" spans="3:4" ht="14.4" x14ac:dyDescent="0.3">
      <c r="C4149" s="22"/>
      <c r="D4149" s="22"/>
    </row>
    <row r="4150" spans="3:4" ht="14.4" x14ac:dyDescent="0.3">
      <c r="C4150" s="22"/>
      <c r="D4150" s="22"/>
    </row>
    <row r="4151" spans="3:4" ht="14.4" x14ac:dyDescent="0.3">
      <c r="C4151" s="22"/>
      <c r="D4151" s="22"/>
    </row>
    <row r="4152" spans="3:4" ht="14.4" x14ac:dyDescent="0.3">
      <c r="C4152" s="22"/>
      <c r="D4152" s="22"/>
    </row>
    <row r="4153" spans="3:4" ht="14.4" x14ac:dyDescent="0.3">
      <c r="C4153" s="22"/>
      <c r="D4153" s="22"/>
    </row>
    <row r="4154" spans="3:4" ht="14.4" x14ac:dyDescent="0.3">
      <c r="C4154" s="22"/>
      <c r="D4154" s="22"/>
    </row>
    <row r="4155" spans="3:4" ht="14.4" x14ac:dyDescent="0.3">
      <c r="C4155" s="22"/>
      <c r="D4155" s="22"/>
    </row>
    <row r="4156" spans="3:4" ht="14.4" x14ac:dyDescent="0.3">
      <c r="C4156" s="22"/>
      <c r="D4156" s="22"/>
    </row>
    <row r="4157" spans="3:4" ht="14.4" x14ac:dyDescent="0.3">
      <c r="C4157" s="22"/>
      <c r="D4157" s="22"/>
    </row>
    <row r="4158" spans="3:4" ht="14.4" x14ac:dyDescent="0.3">
      <c r="C4158" s="22"/>
      <c r="D4158" s="22"/>
    </row>
    <row r="4159" spans="3:4" ht="14.4" x14ac:dyDescent="0.3">
      <c r="C4159" s="22"/>
      <c r="D4159" s="22"/>
    </row>
    <row r="4160" spans="3:4" ht="14.4" x14ac:dyDescent="0.3">
      <c r="C4160" s="22"/>
      <c r="D4160" s="22"/>
    </row>
    <row r="4161" spans="3:4" ht="14.4" x14ac:dyDescent="0.3">
      <c r="C4161" s="22"/>
      <c r="D4161" s="22"/>
    </row>
    <row r="4162" spans="3:4" ht="14.4" x14ac:dyDescent="0.3">
      <c r="C4162" s="22"/>
      <c r="D4162" s="22"/>
    </row>
    <row r="4163" spans="3:4" ht="14.4" x14ac:dyDescent="0.3">
      <c r="C4163" s="22"/>
      <c r="D4163" s="22"/>
    </row>
    <row r="4164" spans="3:4" ht="14.4" x14ac:dyDescent="0.3">
      <c r="C4164" s="22"/>
      <c r="D4164" s="22"/>
    </row>
    <row r="4165" spans="3:4" ht="14.4" x14ac:dyDescent="0.3">
      <c r="C4165" s="36"/>
      <c r="D4165" s="22"/>
    </row>
    <row r="4166" spans="3:4" ht="14.4" x14ac:dyDescent="0.3">
      <c r="C4166" s="22"/>
      <c r="D4166" s="22"/>
    </row>
    <row r="4167" spans="3:4" ht="14.4" x14ac:dyDescent="0.3">
      <c r="C4167" s="22"/>
      <c r="D4167" s="22"/>
    </row>
    <row r="4168" spans="3:4" ht="14.4" x14ac:dyDescent="0.3">
      <c r="C4168" s="22"/>
      <c r="D4168" s="22"/>
    </row>
    <row r="4169" spans="3:4" ht="14.4" x14ac:dyDescent="0.3">
      <c r="C4169" s="22"/>
      <c r="D4169" s="22"/>
    </row>
    <row r="4170" spans="3:4" ht="14.4" x14ac:dyDescent="0.3">
      <c r="C4170" s="22"/>
      <c r="D4170" s="22"/>
    </row>
    <row r="4171" spans="3:4" ht="14.4" x14ac:dyDescent="0.3">
      <c r="C4171" s="22"/>
      <c r="D4171" s="22"/>
    </row>
    <row r="4172" spans="3:4" ht="14.4" x14ac:dyDescent="0.3">
      <c r="C4172" s="22"/>
      <c r="D4172" s="22"/>
    </row>
    <row r="4173" spans="3:4" ht="14.4" x14ac:dyDescent="0.3">
      <c r="C4173" s="22"/>
      <c r="D4173" s="22"/>
    </row>
    <row r="4174" spans="3:4" ht="14.4" x14ac:dyDescent="0.3">
      <c r="C4174" s="22"/>
      <c r="D4174" s="22"/>
    </row>
    <row r="4175" spans="3:4" ht="14.4" x14ac:dyDescent="0.3">
      <c r="C4175" s="22"/>
      <c r="D4175" s="22"/>
    </row>
    <row r="4176" spans="3:4" ht="14.4" x14ac:dyDescent="0.3">
      <c r="C4176" s="22"/>
      <c r="D4176" s="22"/>
    </row>
    <row r="4177" spans="3:4" ht="14.4" x14ac:dyDescent="0.3">
      <c r="C4177" s="22"/>
      <c r="D4177" s="22"/>
    </row>
    <row r="4178" spans="3:4" ht="14.4" x14ac:dyDescent="0.3">
      <c r="C4178" s="22"/>
      <c r="D4178" s="22"/>
    </row>
    <row r="4179" spans="3:4" ht="14.4" x14ac:dyDescent="0.3">
      <c r="C4179" s="22"/>
      <c r="D4179" s="22"/>
    </row>
    <row r="4180" spans="3:4" ht="14.4" x14ac:dyDescent="0.3">
      <c r="C4180" s="22"/>
      <c r="D4180" s="22"/>
    </row>
    <row r="4181" spans="3:4" ht="14.4" x14ac:dyDescent="0.3">
      <c r="C4181" s="22"/>
      <c r="D4181" s="22"/>
    </row>
    <row r="4182" spans="3:4" ht="14.4" x14ac:dyDescent="0.3">
      <c r="C4182" s="22"/>
      <c r="D4182" s="22"/>
    </row>
    <row r="4183" spans="3:4" ht="14.4" x14ac:dyDescent="0.3">
      <c r="C4183" s="22"/>
      <c r="D4183" s="22"/>
    </row>
    <row r="4184" spans="3:4" ht="14.4" x14ac:dyDescent="0.3">
      <c r="C4184" s="22"/>
      <c r="D4184" s="22"/>
    </row>
    <row r="4185" spans="3:4" ht="14.4" x14ac:dyDescent="0.3">
      <c r="C4185" s="22"/>
      <c r="D4185" s="22"/>
    </row>
    <row r="4186" spans="3:4" ht="14.4" x14ac:dyDescent="0.3">
      <c r="C4186" s="22"/>
      <c r="D4186" s="22"/>
    </row>
    <row r="4187" spans="3:4" ht="14.4" x14ac:dyDescent="0.3">
      <c r="C4187" s="22"/>
      <c r="D4187" s="22"/>
    </row>
    <row r="4188" spans="3:4" ht="14.4" x14ac:dyDescent="0.3">
      <c r="C4188" s="22"/>
      <c r="D4188" s="22"/>
    </row>
    <row r="4189" spans="3:4" ht="14.4" x14ac:dyDescent="0.3">
      <c r="C4189" s="22"/>
      <c r="D4189" s="22"/>
    </row>
    <row r="4190" spans="3:4" ht="14.4" x14ac:dyDescent="0.3">
      <c r="C4190" s="22"/>
      <c r="D4190" s="22"/>
    </row>
    <row r="4191" spans="3:4" ht="14.4" x14ac:dyDescent="0.3">
      <c r="C4191" s="22"/>
      <c r="D4191" s="22"/>
    </row>
    <row r="4192" spans="3:4" ht="14.4" x14ac:dyDescent="0.3">
      <c r="C4192" s="22"/>
      <c r="D4192" s="22"/>
    </row>
    <row r="4193" spans="3:4" ht="14.4" x14ac:dyDescent="0.3">
      <c r="C4193" s="22"/>
      <c r="D4193" s="22"/>
    </row>
    <row r="4194" spans="3:4" ht="14.4" x14ac:dyDescent="0.3">
      <c r="C4194" s="22"/>
      <c r="D4194" s="22"/>
    </row>
    <row r="4195" spans="3:4" ht="14.4" x14ac:dyDescent="0.3">
      <c r="C4195" s="22"/>
      <c r="D4195" s="22"/>
    </row>
    <row r="4196" spans="3:4" ht="14.4" x14ac:dyDescent="0.3">
      <c r="C4196" s="22"/>
      <c r="D4196" s="22"/>
    </row>
    <row r="4197" spans="3:4" ht="14.4" x14ac:dyDescent="0.3">
      <c r="C4197" s="22"/>
      <c r="D4197" s="22"/>
    </row>
    <row r="4198" spans="3:4" ht="14.4" x14ac:dyDescent="0.3">
      <c r="C4198" s="22"/>
      <c r="D4198" s="22"/>
    </row>
    <row r="4199" spans="3:4" ht="14.4" x14ac:dyDescent="0.3">
      <c r="C4199" s="22"/>
      <c r="D4199" s="22"/>
    </row>
    <row r="4200" spans="3:4" ht="14.4" x14ac:dyDescent="0.3">
      <c r="C4200" s="22"/>
      <c r="D4200" s="22"/>
    </row>
    <row r="4201" spans="3:4" ht="14.4" x14ac:dyDescent="0.3">
      <c r="C4201" s="22"/>
      <c r="D4201" s="22"/>
    </row>
    <row r="4202" spans="3:4" ht="14.4" x14ac:dyDescent="0.3">
      <c r="C4202" s="22"/>
      <c r="D4202" s="22"/>
    </row>
    <row r="4203" spans="3:4" ht="14.4" x14ac:dyDescent="0.3">
      <c r="C4203" s="22"/>
      <c r="D4203" s="22"/>
    </row>
    <row r="4204" spans="3:4" ht="14.4" x14ac:dyDescent="0.3">
      <c r="C4204" s="22"/>
      <c r="D4204" s="22"/>
    </row>
    <row r="4205" spans="3:4" ht="14.4" x14ac:dyDescent="0.3">
      <c r="C4205" s="22"/>
      <c r="D4205" s="22"/>
    </row>
    <row r="4206" spans="3:4" ht="14.4" x14ac:dyDescent="0.3">
      <c r="C4206" s="22"/>
      <c r="D4206" s="22"/>
    </row>
    <row r="4207" spans="3:4" ht="14.4" x14ac:dyDescent="0.3">
      <c r="C4207" s="22"/>
      <c r="D4207" s="22"/>
    </row>
    <row r="4208" spans="3:4" ht="14.4" x14ac:dyDescent="0.3">
      <c r="C4208" s="22"/>
      <c r="D4208" s="22"/>
    </row>
    <row r="4209" spans="3:4" ht="14.4" x14ac:dyDescent="0.3">
      <c r="C4209" s="22"/>
      <c r="D4209" s="22"/>
    </row>
    <row r="4210" spans="3:4" ht="14.4" x14ac:dyDescent="0.3">
      <c r="C4210" s="22"/>
      <c r="D4210" s="22"/>
    </row>
    <row r="4211" spans="3:4" ht="14.4" x14ac:dyDescent="0.3">
      <c r="C4211" s="22"/>
      <c r="D4211" s="22"/>
    </row>
    <row r="4212" spans="3:4" ht="14.4" x14ac:dyDescent="0.3">
      <c r="C4212" s="22"/>
      <c r="D4212" s="22"/>
    </row>
    <row r="4213" spans="3:4" ht="14.4" x14ac:dyDescent="0.3">
      <c r="C4213" s="22"/>
      <c r="D4213" s="22"/>
    </row>
    <row r="4214" spans="3:4" ht="14.4" x14ac:dyDescent="0.3">
      <c r="C4214" s="22"/>
      <c r="D4214" s="22"/>
    </row>
    <row r="4215" spans="3:4" ht="14.4" x14ac:dyDescent="0.3">
      <c r="C4215" s="22"/>
      <c r="D4215" s="22"/>
    </row>
    <row r="4216" spans="3:4" ht="14.4" x14ac:dyDescent="0.3">
      <c r="C4216" s="22"/>
      <c r="D4216" s="22"/>
    </row>
    <row r="4217" spans="3:4" ht="14.4" x14ac:dyDescent="0.3">
      <c r="C4217" s="22"/>
      <c r="D4217" s="22"/>
    </row>
    <row r="4218" spans="3:4" ht="14.4" x14ac:dyDescent="0.3">
      <c r="C4218" s="22"/>
      <c r="D4218" s="22"/>
    </row>
    <row r="4219" spans="3:4" ht="14.4" x14ac:dyDescent="0.3">
      <c r="C4219" s="22"/>
      <c r="D4219" s="22"/>
    </row>
    <row r="4220" spans="3:4" ht="14.4" x14ac:dyDescent="0.3">
      <c r="C4220" s="22"/>
      <c r="D4220" s="22"/>
    </row>
    <row r="4221" spans="3:4" ht="14.4" x14ac:dyDescent="0.3">
      <c r="C4221" s="22"/>
      <c r="D4221" s="22"/>
    </row>
    <row r="4222" spans="3:4" ht="14.4" x14ac:dyDescent="0.3">
      <c r="C4222" s="22"/>
      <c r="D4222" s="22"/>
    </row>
    <row r="4223" spans="3:4" ht="14.4" x14ac:dyDescent="0.3">
      <c r="C4223" s="22"/>
      <c r="D4223" s="22"/>
    </row>
    <row r="4224" spans="3:4" ht="14.4" x14ac:dyDescent="0.3">
      <c r="C4224" s="22"/>
      <c r="D4224" s="22"/>
    </row>
    <row r="4225" spans="3:4" ht="14.4" x14ac:dyDescent="0.3">
      <c r="C4225" s="22"/>
      <c r="D4225" s="22"/>
    </row>
    <row r="4226" spans="3:4" ht="14.4" x14ac:dyDescent="0.3">
      <c r="C4226" s="22"/>
      <c r="D4226" s="22"/>
    </row>
    <row r="4227" spans="3:4" ht="14.4" x14ac:dyDescent="0.3">
      <c r="C4227" s="22"/>
      <c r="D4227" s="22"/>
    </row>
    <row r="4228" spans="3:4" ht="14.4" x14ac:dyDescent="0.3">
      <c r="C4228" s="22"/>
      <c r="D4228" s="22"/>
    </row>
    <row r="4229" spans="3:4" ht="14.4" x14ac:dyDescent="0.3">
      <c r="C4229" s="22"/>
      <c r="D4229" s="22"/>
    </row>
    <row r="4230" spans="3:4" ht="14.4" x14ac:dyDescent="0.3">
      <c r="C4230" s="22"/>
      <c r="D4230" s="22"/>
    </row>
    <row r="4231" spans="3:4" ht="14.4" x14ac:dyDescent="0.3">
      <c r="C4231" s="22"/>
      <c r="D4231" s="22"/>
    </row>
    <row r="4232" spans="3:4" ht="14.4" x14ac:dyDescent="0.3">
      <c r="C4232" s="22"/>
      <c r="D4232" s="22"/>
    </row>
    <row r="4233" spans="3:4" ht="14.4" x14ac:dyDescent="0.3">
      <c r="C4233" s="22"/>
      <c r="D4233" s="22"/>
    </row>
    <row r="4234" spans="3:4" ht="14.4" x14ac:dyDescent="0.3">
      <c r="C4234" s="22"/>
      <c r="D4234" s="22"/>
    </row>
    <row r="4235" spans="3:4" ht="14.4" x14ac:dyDescent="0.3">
      <c r="C4235" s="22"/>
      <c r="D4235" s="22"/>
    </row>
    <row r="4236" spans="3:4" ht="14.4" x14ac:dyDescent="0.3">
      <c r="C4236" s="22"/>
      <c r="D4236" s="22"/>
    </row>
    <row r="4237" spans="3:4" ht="14.4" x14ac:dyDescent="0.3">
      <c r="C4237" s="22"/>
      <c r="D4237" s="22"/>
    </row>
    <row r="4238" spans="3:4" ht="14.4" x14ac:dyDescent="0.3">
      <c r="C4238" s="22"/>
      <c r="D4238" s="22"/>
    </row>
    <row r="4239" spans="3:4" ht="14.4" x14ac:dyDescent="0.3">
      <c r="C4239" s="22"/>
      <c r="D4239" s="22"/>
    </row>
    <row r="4240" spans="3:4" ht="14.4" x14ac:dyDescent="0.3">
      <c r="C4240" s="22"/>
      <c r="D4240" s="22"/>
    </row>
    <row r="4241" spans="3:4" ht="14.4" x14ac:dyDescent="0.3">
      <c r="C4241" s="36"/>
      <c r="D4241" s="22"/>
    </row>
    <row r="4242" spans="3:4" ht="14.4" x14ac:dyDescent="0.3">
      <c r="C4242" s="22"/>
      <c r="D4242" s="22"/>
    </row>
    <row r="4243" spans="3:4" ht="14.4" x14ac:dyDescent="0.3">
      <c r="C4243" s="22"/>
      <c r="D4243" s="22"/>
    </row>
    <row r="4244" spans="3:4" ht="14.4" x14ac:dyDescent="0.3">
      <c r="C4244" s="22"/>
      <c r="D4244" s="22"/>
    </row>
    <row r="4245" spans="3:4" ht="14.4" x14ac:dyDescent="0.3">
      <c r="C4245" s="22"/>
      <c r="D4245" s="22"/>
    </row>
    <row r="4246" spans="3:4" ht="14.4" x14ac:dyDescent="0.3">
      <c r="C4246" s="22"/>
      <c r="D4246" s="22"/>
    </row>
    <row r="4247" spans="3:4" ht="14.4" x14ac:dyDescent="0.3">
      <c r="C4247" s="22"/>
      <c r="D4247" s="22"/>
    </row>
    <row r="4248" spans="3:4" ht="14.4" x14ac:dyDescent="0.3">
      <c r="C4248" s="22"/>
      <c r="D4248" s="22"/>
    </row>
    <row r="4249" spans="3:4" ht="14.4" x14ac:dyDescent="0.3">
      <c r="C4249" s="22"/>
      <c r="D4249" s="22"/>
    </row>
    <row r="4250" spans="3:4" ht="14.4" x14ac:dyDescent="0.3">
      <c r="C4250" s="22"/>
      <c r="D4250" s="22"/>
    </row>
    <row r="4251" spans="3:4" ht="14.4" x14ac:dyDescent="0.3">
      <c r="C4251" s="22"/>
      <c r="D4251" s="22"/>
    </row>
    <row r="4252" spans="3:4" ht="14.4" x14ac:dyDescent="0.3">
      <c r="C4252" s="22"/>
      <c r="D4252" s="22"/>
    </row>
    <row r="4253" spans="3:4" ht="14.4" x14ac:dyDescent="0.3">
      <c r="C4253" s="22"/>
      <c r="D4253" s="22"/>
    </row>
    <row r="4254" spans="3:4" ht="14.4" x14ac:dyDescent="0.3">
      <c r="C4254" s="22"/>
      <c r="D4254" s="22"/>
    </row>
    <row r="4255" spans="3:4" ht="14.4" x14ac:dyDescent="0.3">
      <c r="C4255" s="22"/>
      <c r="D4255" s="22"/>
    </row>
    <row r="4256" spans="3:4" ht="14.4" x14ac:dyDescent="0.3">
      <c r="C4256" s="22"/>
      <c r="D4256" s="22"/>
    </row>
    <row r="4257" spans="3:4" ht="14.4" x14ac:dyDescent="0.3">
      <c r="C4257" s="22"/>
      <c r="D4257" s="22"/>
    </row>
    <row r="4258" spans="3:4" ht="14.4" x14ac:dyDescent="0.3">
      <c r="C4258" s="22"/>
      <c r="D4258" s="22"/>
    </row>
    <row r="4259" spans="3:4" ht="14.4" x14ac:dyDescent="0.3">
      <c r="C4259" s="22"/>
      <c r="D4259" s="22"/>
    </row>
    <row r="4260" spans="3:4" ht="14.4" x14ac:dyDescent="0.3">
      <c r="C4260" s="22"/>
      <c r="D4260" s="22"/>
    </row>
    <row r="4261" spans="3:4" ht="14.4" x14ac:dyDescent="0.3">
      <c r="C4261" s="22"/>
      <c r="D4261" s="22"/>
    </row>
    <row r="4262" spans="3:4" ht="14.4" x14ac:dyDescent="0.3">
      <c r="C4262" s="22"/>
      <c r="D4262" s="22"/>
    </row>
    <row r="4263" spans="3:4" ht="14.4" x14ac:dyDescent="0.3">
      <c r="C4263" s="22"/>
      <c r="D4263" s="22"/>
    </row>
    <row r="4264" spans="3:4" ht="14.4" x14ac:dyDescent="0.3">
      <c r="C4264" s="22"/>
      <c r="D4264" s="22"/>
    </row>
    <row r="4265" spans="3:4" ht="14.4" x14ac:dyDescent="0.3">
      <c r="C4265" s="22"/>
      <c r="D4265" s="22"/>
    </row>
    <row r="4266" spans="3:4" ht="14.4" x14ac:dyDescent="0.3">
      <c r="C4266" s="22"/>
      <c r="D4266" s="22"/>
    </row>
    <row r="4267" spans="3:4" ht="14.4" x14ac:dyDescent="0.3">
      <c r="C4267" s="22"/>
      <c r="D4267" s="22"/>
    </row>
    <row r="4268" spans="3:4" ht="14.4" x14ac:dyDescent="0.3">
      <c r="C4268" s="22"/>
      <c r="D4268" s="22"/>
    </row>
    <row r="4269" spans="3:4" ht="14.4" x14ac:dyDescent="0.3">
      <c r="C4269" s="22"/>
      <c r="D4269" s="22"/>
    </row>
    <row r="4270" spans="3:4" ht="14.4" x14ac:dyDescent="0.3">
      <c r="C4270" s="22"/>
      <c r="D4270" s="22"/>
    </row>
    <row r="4271" spans="3:4" ht="14.4" x14ac:dyDescent="0.3">
      <c r="C4271" s="22"/>
      <c r="D4271" s="22"/>
    </row>
    <row r="4272" spans="3:4" ht="14.4" x14ac:dyDescent="0.3">
      <c r="C4272" s="22"/>
      <c r="D4272" s="22"/>
    </row>
    <row r="4273" spans="3:4" ht="14.4" x14ac:dyDescent="0.3">
      <c r="C4273" s="22"/>
      <c r="D4273" s="22"/>
    </row>
    <row r="4274" spans="3:4" ht="14.4" x14ac:dyDescent="0.3">
      <c r="C4274" s="22"/>
      <c r="D4274" s="22"/>
    </row>
    <row r="4275" spans="3:4" ht="14.4" x14ac:dyDescent="0.3">
      <c r="C4275" s="22"/>
      <c r="D4275" s="22"/>
    </row>
    <row r="4276" spans="3:4" ht="14.4" x14ac:dyDescent="0.3">
      <c r="C4276" s="22"/>
      <c r="D4276" s="22"/>
    </row>
    <row r="4277" spans="3:4" ht="14.4" x14ac:dyDescent="0.3">
      <c r="C4277" s="22"/>
      <c r="D4277" s="22"/>
    </row>
    <row r="4278" spans="3:4" ht="14.4" x14ac:dyDescent="0.3">
      <c r="C4278" s="22"/>
      <c r="D4278" s="22"/>
    </row>
    <row r="4279" spans="3:4" ht="14.4" x14ac:dyDescent="0.3">
      <c r="C4279" s="22"/>
      <c r="D4279" s="22"/>
    </row>
    <row r="4280" spans="3:4" ht="14.4" x14ac:dyDescent="0.3">
      <c r="C4280" s="22"/>
      <c r="D4280" s="22"/>
    </row>
    <row r="4281" spans="3:4" ht="14.4" x14ac:dyDescent="0.3">
      <c r="C4281" s="22"/>
      <c r="D4281" s="22"/>
    </row>
    <row r="4282" spans="3:4" ht="14.4" x14ac:dyDescent="0.3">
      <c r="C4282" s="22"/>
      <c r="D4282" s="22"/>
    </row>
    <row r="4283" spans="3:4" ht="14.4" x14ac:dyDescent="0.3">
      <c r="C4283" s="22"/>
      <c r="D4283" s="22"/>
    </row>
    <row r="4284" spans="3:4" ht="14.4" x14ac:dyDescent="0.3">
      <c r="C4284" s="22"/>
      <c r="D4284" s="22"/>
    </row>
    <row r="4285" spans="3:4" ht="14.4" x14ac:dyDescent="0.3">
      <c r="C4285" s="22"/>
      <c r="D4285" s="22"/>
    </row>
    <row r="4286" spans="3:4" ht="14.4" x14ac:dyDescent="0.3">
      <c r="C4286" s="22"/>
      <c r="D4286" s="22"/>
    </row>
    <row r="4287" spans="3:4" ht="14.4" x14ac:dyDescent="0.3">
      <c r="C4287" s="22"/>
      <c r="D4287" s="22"/>
    </row>
    <row r="4288" spans="3:4" ht="14.4" x14ac:dyDescent="0.3">
      <c r="C4288" s="22"/>
      <c r="D4288" s="22"/>
    </row>
    <row r="4289" spans="3:4" ht="14.4" x14ac:dyDescent="0.3">
      <c r="C4289" s="22"/>
      <c r="D4289" s="22"/>
    </row>
    <row r="4290" spans="3:4" ht="14.4" x14ac:dyDescent="0.3">
      <c r="C4290" s="22"/>
      <c r="D4290" s="22"/>
    </row>
    <row r="4291" spans="3:4" ht="14.4" x14ac:dyDescent="0.3">
      <c r="C4291" s="22"/>
      <c r="D4291" s="22"/>
    </row>
    <row r="4292" spans="3:4" ht="14.4" x14ac:dyDescent="0.3">
      <c r="C4292" s="22"/>
      <c r="D4292" s="22"/>
    </row>
    <row r="4293" spans="3:4" ht="14.4" x14ac:dyDescent="0.3">
      <c r="C4293" s="22"/>
      <c r="D4293" s="22"/>
    </row>
    <row r="4294" spans="3:4" ht="14.4" x14ac:dyDescent="0.3">
      <c r="C4294" s="22"/>
      <c r="D4294" s="22"/>
    </row>
    <row r="4295" spans="3:4" ht="14.4" x14ac:dyDescent="0.3">
      <c r="C4295" s="22"/>
      <c r="D4295" s="22"/>
    </row>
    <row r="4296" spans="3:4" ht="14.4" x14ac:dyDescent="0.3">
      <c r="C4296" s="22"/>
      <c r="D4296" s="22"/>
    </row>
    <row r="4297" spans="3:4" ht="14.4" x14ac:dyDescent="0.3">
      <c r="C4297" s="22"/>
      <c r="D4297" s="22"/>
    </row>
    <row r="4298" spans="3:4" ht="14.4" x14ac:dyDescent="0.3">
      <c r="C4298" s="22"/>
      <c r="D4298" s="22"/>
    </row>
    <row r="4299" spans="3:4" ht="14.4" x14ac:dyDescent="0.3">
      <c r="C4299" s="22"/>
      <c r="D4299" s="22"/>
    </row>
    <row r="4300" spans="3:4" ht="14.4" x14ac:dyDescent="0.3">
      <c r="C4300" s="22"/>
      <c r="D4300" s="22"/>
    </row>
    <row r="4301" spans="3:4" ht="14.4" x14ac:dyDescent="0.3">
      <c r="C4301" s="22"/>
      <c r="D4301" s="22"/>
    </row>
    <row r="4302" spans="3:4" ht="14.4" x14ac:dyDescent="0.3">
      <c r="C4302" s="22"/>
      <c r="D4302" s="22"/>
    </row>
    <row r="4303" spans="3:4" ht="14.4" x14ac:dyDescent="0.3">
      <c r="C4303" s="22"/>
      <c r="D4303" s="22"/>
    </row>
    <row r="4304" spans="3:4" ht="14.4" x14ac:dyDescent="0.3">
      <c r="C4304" s="22"/>
      <c r="D4304" s="22"/>
    </row>
    <row r="4305" spans="3:4" ht="14.4" x14ac:dyDescent="0.3">
      <c r="C4305" s="22"/>
      <c r="D4305" s="22"/>
    </row>
    <row r="4306" spans="3:4" ht="14.4" x14ac:dyDescent="0.3">
      <c r="C4306" s="22"/>
      <c r="D4306" s="22"/>
    </row>
    <row r="4307" spans="3:4" ht="14.4" x14ac:dyDescent="0.3">
      <c r="C4307" s="22"/>
      <c r="D4307" s="22"/>
    </row>
    <row r="4308" spans="3:4" ht="14.4" x14ac:dyDescent="0.3">
      <c r="C4308" s="22"/>
      <c r="D4308" s="22"/>
    </row>
    <row r="4309" spans="3:4" ht="14.4" x14ac:dyDescent="0.3">
      <c r="C4309" s="22"/>
      <c r="D4309" s="22"/>
    </row>
    <row r="4310" spans="3:4" ht="14.4" x14ac:dyDescent="0.3">
      <c r="C4310" s="22"/>
      <c r="D4310" s="22"/>
    </row>
    <row r="4311" spans="3:4" ht="14.4" x14ac:dyDescent="0.3">
      <c r="C4311" s="22"/>
      <c r="D4311" s="22"/>
    </row>
    <row r="4312" spans="3:4" ht="14.4" x14ac:dyDescent="0.3">
      <c r="C4312" s="22"/>
      <c r="D4312" s="22"/>
    </row>
    <row r="4313" spans="3:4" ht="14.4" x14ac:dyDescent="0.3">
      <c r="C4313" s="22"/>
      <c r="D4313" s="22"/>
    </row>
    <row r="4314" spans="3:4" ht="14.4" x14ac:dyDescent="0.3">
      <c r="C4314" s="22"/>
      <c r="D4314" s="22"/>
    </row>
    <row r="4315" spans="3:4" ht="14.4" x14ac:dyDescent="0.3">
      <c r="C4315" s="22"/>
      <c r="D4315" s="22"/>
    </row>
    <row r="4316" spans="3:4" ht="14.4" x14ac:dyDescent="0.3">
      <c r="C4316" s="22"/>
      <c r="D4316" s="22"/>
    </row>
    <row r="4317" spans="3:4" ht="14.4" x14ac:dyDescent="0.3">
      <c r="C4317" s="22"/>
      <c r="D4317" s="22"/>
    </row>
    <row r="4318" spans="3:4" ht="14.4" x14ac:dyDescent="0.3">
      <c r="C4318" s="22"/>
      <c r="D4318" s="22"/>
    </row>
    <row r="4319" spans="3:4" ht="14.4" x14ac:dyDescent="0.3">
      <c r="C4319" s="22"/>
      <c r="D4319" s="22"/>
    </row>
    <row r="4320" spans="3:4" ht="14.4" x14ac:dyDescent="0.3">
      <c r="C4320" s="22"/>
      <c r="D4320" s="22"/>
    </row>
    <row r="4321" spans="3:4" ht="14.4" x14ac:dyDescent="0.3">
      <c r="C4321" s="22"/>
      <c r="D4321" s="22"/>
    </row>
    <row r="4322" spans="3:4" ht="14.4" x14ac:dyDescent="0.3">
      <c r="C4322" s="22"/>
      <c r="D4322" s="22"/>
    </row>
    <row r="4323" spans="3:4" ht="14.4" x14ac:dyDescent="0.3">
      <c r="C4323" s="22"/>
      <c r="D4323" s="22"/>
    </row>
    <row r="4324" spans="3:4" ht="14.4" x14ac:dyDescent="0.3">
      <c r="C4324" s="22"/>
      <c r="D4324" s="22"/>
    </row>
    <row r="4325" spans="3:4" ht="14.4" x14ac:dyDescent="0.3">
      <c r="C4325" s="22"/>
      <c r="D4325" s="22"/>
    </row>
    <row r="4326" spans="3:4" ht="14.4" x14ac:dyDescent="0.3">
      <c r="C4326" s="22"/>
      <c r="D4326" s="22"/>
    </row>
    <row r="4327" spans="3:4" ht="14.4" x14ac:dyDescent="0.3">
      <c r="C4327" s="22"/>
      <c r="D4327" s="22"/>
    </row>
    <row r="4328" spans="3:4" ht="14.4" x14ac:dyDescent="0.3">
      <c r="C4328" s="22"/>
      <c r="D4328" s="22"/>
    </row>
    <row r="4329" spans="3:4" ht="14.4" x14ac:dyDescent="0.3">
      <c r="C4329" s="22"/>
      <c r="D4329" s="22"/>
    </row>
    <row r="4330" spans="3:4" ht="14.4" x14ac:dyDescent="0.3">
      <c r="C4330" s="22"/>
      <c r="D4330" s="22"/>
    </row>
    <row r="4331" spans="3:4" ht="14.4" x14ac:dyDescent="0.3">
      <c r="C4331" s="22"/>
      <c r="D4331" s="22"/>
    </row>
    <row r="4332" spans="3:4" ht="14.4" x14ac:dyDescent="0.3">
      <c r="C4332" s="22"/>
      <c r="D4332" s="22"/>
    </row>
    <row r="4333" spans="3:4" ht="14.4" x14ac:dyDescent="0.3">
      <c r="C4333" s="22"/>
      <c r="D4333" s="22"/>
    </row>
    <row r="4334" spans="3:4" ht="14.4" x14ac:dyDescent="0.3">
      <c r="C4334" s="22"/>
      <c r="D4334" s="22"/>
    </row>
    <row r="4335" spans="3:4" ht="14.4" x14ac:dyDescent="0.3">
      <c r="C4335" s="22"/>
      <c r="D4335" s="22"/>
    </row>
    <row r="4336" spans="3:4" ht="14.4" x14ac:dyDescent="0.3">
      <c r="C4336" s="36"/>
      <c r="D4336" s="22"/>
    </row>
    <row r="4337" spans="3:4" ht="14.4" x14ac:dyDescent="0.3">
      <c r="C4337" s="22"/>
      <c r="D4337" s="22"/>
    </row>
    <row r="4338" spans="3:4" ht="14.4" x14ac:dyDescent="0.3">
      <c r="C4338" s="22"/>
      <c r="D4338" s="22"/>
    </row>
    <row r="4339" spans="3:4" ht="14.4" x14ac:dyDescent="0.3">
      <c r="C4339" s="22"/>
      <c r="D4339" s="22"/>
    </row>
    <row r="4340" spans="3:4" ht="14.4" x14ac:dyDescent="0.3">
      <c r="C4340" s="22"/>
      <c r="D4340" s="22"/>
    </row>
    <row r="4341" spans="3:4" ht="14.4" x14ac:dyDescent="0.3">
      <c r="C4341" s="22"/>
      <c r="D4341" s="22"/>
    </row>
    <row r="4342" spans="3:4" ht="14.4" x14ac:dyDescent="0.3">
      <c r="C4342" s="22"/>
      <c r="D4342" s="22"/>
    </row>
    <row r="4343" spans="3:4" ht="14.4" x14ac:dyDescent="0.3">
      <c r="C4343" s="22"/>
      <c r="D4343" s="22"/>
    </row>
    <row r="4344" spans="3:4" ht="14.4" x14ac:dyDescent="0.3">
      <c r="C4344" s="22"/>
      <c r="D4344" s="22"/>
    </row>
    <row r="4345" spans="3:4" ht="14.4" x14ac:dyDescent="0.3">
      <c r="C4345" s="22"/>
      <c r="D4345" s="22"/>
    </row>
    <row r="4346" spans="3:4" ht="14.4" x14ac:dyDescent="0.3">
      <c r="C4346" s="22"/>
      <c r="D4346" s="22"/>
    </row>
    <row r="4347" spans="3:4" ht="14.4" x14ac:dyDescent="0.3">
      <c r="C4347" s="22"/>
      <c r="D4347" s="22"/>
    </row>
    <row r="4348" spans="3:4" ht="14.4" x14ac:dyDescent="0.3">
      <c r="C4348" s="22"/>
      <c r="D4348" s="22"/>
    </row>
    <row r="4349" spans="3:4" ht="14.4" x14ac:dyDescent="0.3">
      <c r="C4349" s="22"/>
      <c r="D4349" s="22"/>
    </row>
    <row r="4350" spans="3:4" ht="14.4" x14ac:dyDescent="0.3">
      <c r="C4350" s="22"/>
      <c r="D4350" s="22"/>
    </row>
    <row r="4351" spans="3:4" ht="14.4" x14ac:dyDescent="0.3">
      <c r="C4351" s="22"/>
      <c r="D4351" s="22"/>
    </row>
    <row r="4352" spans="3:4" ht="14.4" x14ac:dyDescent="0.3">
      <c r="C4352" s="22"/>
      <c r="D4352" s="22"/>
    </row>
    <row r="4353" spans="3:4" ht="14.4" x14ac:dyDescent="0.3">
      <c r="C4353" s="22"/>
      <c r="D4353" s="22"/>
    </row>
    <row r="4354" spans="3:4" ht="14.4" x14ac:dyDescent="0.3">
      <c r="C4354" s="22"/>
      <c r="D4354" s="22"/>
    </row>
    <row r="4355" spans="3:4" ht="14.4" x14ac:dyDescent="0.3">
      <c r="C4355" s="22"/>
      <c r="D4355" s="22"/>
    </row>
    <row r="4356" spans="3:4" ht="14.4" x14ac:dyDescent="0.3">
      <c r="C4356" s="22"/>
      <c r="D4356" s="22"/>
    </row>
    <row r="4357" spans="3:4" ht="14.4" x14ac:dyDescent="0.3">
      <c r="C4357" s="22"/>
      <c r="D4357" s="22"/>
    </row>
    <row r="4358" spans="3:4" ht="14.4" x14ac:dyDescent="0.3">
      <c r="C4358" s="22"/>
      <c r="D4358" s="22"/>
    </row>
    <row r="4359" spans="3:4" ht="14.4" x14ac:dyDescent="0.3">
      <c r="C4359" s="22"/>
      <c r="D4359" s="22"/>
    </row>
    <row r="4360" spans="3:4" ht="14.4" x14ac:dyDescent="0.3">
      <c r="C4360" s="22"/>
      <c r="D4360" s="22"/>
    </row>
    <row r="4361" spans="3:4" ht="14.4" x14ac:dyDescent="0.3">
      <c r="C4361" s="22"/>
      <c r="D4361" s="22"/>
    </row>
    <row r="4362" spans="3:4" ht="14.4" x14ac:dyDescent="0.3">
      <c r="C4362" s="22"/>
      <c r="D4362" s="22"/>
    </row>
    <row r="4363" spans="3:4" ht="14.4" x14ac:dyDescent="0.3">
      <c r="C4363" s="22"/>
      <c r="D4363" s="22"/>
    </row>
    <row r="4364" spans="3:4" ht="14.4" x14ac:dyDescent="0.3">
      <c r="C4364" s="22"/>
      <c r="D4364" s="22"/>
    </row>
    <row r="4365" spans="3:4" ht="14.4" x14ac:dyDescent="0.3">
      <c r="C4365" s="22"/>
      <c r="D4365" s="22"/>
    </row>
    <row r="4366" spans="3:4" ht="14.4" x14ac:dyDescent="0.3">
      <c r="C4366" s="22"/>
      <c r="D4366" s="22"/>
    </row>
    <row r="4367" spans="3:4" ht="14.4" x14ac:dyDescent="0.3">
      <c r="C4367" s="22"/>
      <c r="D4367" s="22"/>
    </row>
    <row r="4368" spans="3:4" ht="14.4" x14ac:dyDescent="0.3">
      <c r="C4368" s="22"/>
      <c r="D4368" s="22"/>
    </row>
    <row r="4369" spans="3:4" ht="14.4" x14ac:dyDescent="0.3">
      <c r="C4369" s="22"/>
      <c r="D4369" s="22"/>
    </row>
    <row r="4370" spans="3:4" ht="14.4" x14ac:dyDescent="0.3">
      <c r="C4370" s="22"/>
      <c r="D4370" s="22"/>
    </row>
    <row r="4371" spans="3:4" ht="14.4" x14ac:dyDescent="0.3">
      <c r="C4371" s="22"/>
      <c r="D4371" s="22"/>
    </row>
    <row r="4372" spans="3:4" ht="14.4" x14ac:dyDescent="0.3">
      <c r="C4372" s="22"/>
      <c r="D4372" s="22"/>
    </row>
    <row r="4373" spans="3:4" ht="14.4" x14ac:dyDescent="0.3">
      <c r="C4373" s="22"/>
      <c r="D4373" s="22"/>
    </row>
    <row r="4374" spans="3:4" ht="14.4" x14ac:dyDescent="0.3">
      <c r="C4374" s="22"/>
      <c r="D4374" s="22"/>
    </row>
    <row r="4375" spans="3:4" ht="14.4" x14ac:dyDescent="0.3">
      <c r="C4375" s="22"/>
      <c r="D4375" s="22"/>
    </row>
    <row r="4376" spans="3:4" ht="14.4" x14ac:dyDescent="0.3">
      <c r="C4376" s="22"/>
      <c r="D4376" s="22"/>
    </row>
    <row r="4377" spans="3:4" ht="14.4" x14ac:dyDescent="0.3">
      <c r="C4377" s="22"/>
      <c r="D4377" s="22"/>
    </row>
    <row r="4378" spans="3:4" ht="14.4" x14ac:dyDescent="0.3">
      <c r="C4378" s="22"/>
      <c r="D4378" s="22"/>
    </row>
    <row r="4379" spans="3:4" ht="14.4" x14ac:dyDescent="0.3">
      <c r="C4379" s="22"/>
      <c r="D4379" s="22"/>
    </row>
    <row r="4380" spans="3:4" ht="14.4" x14ac:dyDescent="0.3">
      <c r="C4380" s="22"/>
      <c r="D4380" s="22"/>
    </row>
    <row r="4381" spans="3:4" ht="14.4" x14ac:dyDescent="0.3">
      <c r="C4381" s="22"/>
      <c r="D4381" s="22"/>
    </row>
    <row r="4382" spans="3:4" ht="14.4" x14ac:dyDescent="0.3">
      <c r="C4382" s="22"/>
      <c r="D4382" s="22"/>
    </row>
    <row r="4383" spans="3:4" ht="14.4" x14ac:dyDescent="0.3">
      <c r="C4383" s="22"/>
      <c r="D4383" s="22"/>
    </row>
    <row r="4384" spans="3:4" ht="14.4" x14ac:dyDescent="0.3">
      <c r="C4384" s="22"/>
      <c r="D4384" s="22"/>
    </row>
    <row r="4385" spans="3:4" ht="14.4" x14ac:dyDescent="0.3">
      <c r="C4385" s="22"/>
      <c r="D4385" s="22"/>
    </row>
    <row r="4386" spans="3:4" ht="14.4" x14ac:dyDescent="0.3">
      <c r="C4386" s="22"/>
      <c r="D4386" s="22"/>
    </row>
    <row r="4387" spans="3:4" ht="14.4" x14ac:dyDescent="0.3">
      <c r="C4387" s="22"/>
      <c r="D4387" s="22"/>
    </row>
    <row r="4388" spans="3:4" ht="14.4" x14ac:dyDescent="0.3">
      <c r="C4388" s="22"/>
      <c r="D4388" s="22"/>
    </row>
    <row r="4389" spans="3:4" ht="14.4" x14ac:dyDescent="0.3">
      <c r="C4389" s="22"/>
      <c r="D4389" s="22"/>
    </row>
    <row r="4390" spans="3:4" ht="14.4" x14ac:dyDescent="0.3">
      <c r="C4390" s="22"/>
      <c r="D4390" s="22"/>
    </row>
    <row r="4391" spans="3:4" ht="14.4" x14ac:dyDescent="0.3">
      <c r="C4391" s="22"/>
      <c r="D4391" s="22"/>
    </row>
    <row r="4392" spans="3:4" ht="14.4" x14ac:dyDescent="0.3">
      <c r="C4392" s="22"/>
      <c r="D4392" s="22"/>
    </row>
    <row r="4393" spans="3:4" ht="14.4" x14ac:dyDescent="0.3">
      <c r="C4393" s="22"/>
      <c r="D4393" s="22"/>
    </row>
    <row r="4394" spans="3:4" ht="14.4" x14ac:dyDescent="0.3">
      <c r="C4394" s="22"/>
      <c r="D4394" s="22"/>
    </row>
    <row r="4395" spans="3:4" ht="14.4" x14ac:dyDescent="0.3">
      <c r="C4395" s="22"/>
      <c r="D4395" s="22"/>
    </row>
    <row r="4396" spans="3:4" ht="14.4" x14ac:dyDescent="0.3">
      <c r="C4396" s="22"/>
      <c r="D4396" s="22"/>
    </row>
    <row r="4397" spans="3:4" ht="14.4" x14ac:dyDescent="0.3">
      <c r="C4397" s="22"/>
      <c r="D4397" s="22"/>
    </row>
    <row r="4398" spans="3:4" ht="14.4" x14ac:dyDescent="0.3">
      <c r="C4398" s="22"/>
      <c r="D4398" s="22"/>
    </row>
    <row r="4399" spans="3:4" ht="14.4" x14ac:dyDescent="0.3">
      <c r="C4399" s="22"/>
      <c r="D4399" s="22"/>
    </row>
    <row r="4400" spans="3:4" ht="14.4" x14ac:dyDescent="0.3">
      <c r="C4400" s="22"/>
      <c r="D4400" s="22"/>
    </row>
    <row r="4401" spans="3:4" ht="14.4" x14ac:dyDescent="0.3">
      <c r="C4401" s="22"/>
      <c r="D4401" s="22"/>
    </row>
    <row r="4402" spans="3:4" ht="14.4" x14ac:dyDescent="0.3">
      <c r="C4402" s="22"/>
      <c r="D4402" s="22"/>
    </row>
    <row r="4403" spans="3:4" ht="14.4" x14ac:dyDescent="0.3">
      <c r="C4403" s="22"/>
      <c r="D4403" s="22"/>
    </row>
    <row r="4404" spans="3:4" ht="14.4" x14ac:dyDescent="0.3">
      <c r="C4404" s="22"/>
      <c r="D4404" s="22"/>
    </row>
    <row r="4405" spans="3:4" ht="14.4" x14ac:dyDescent="0.3">
      <c r="C4405" s="22"/>
      <c r="D4405" s="22"/>
    </row>
    <row r="4406" spans="3:4" ht="14.4" x14ac:dyDescent="0.3">
      <c r="C4406" s="22"/>
      <c r="D4406" s="22"/>
    </row>
    <row r="4407" spans="3:4" ht="14.4" x14ac:dyDescent="0.3">
      <c r="C4407" s="22"/>
      <c r="D4407" s="22"/>
    </row>
    <row r="4408" spans="3:4" ht="14.4" x14ac:dyDescent="0.3">
      <c r="C4408" s="22"/>
      <c r="D4408" s="22"/>
    </row>
    <row r="4409" spans="3:4" ht="14.4" x14ac:dyDescent="0.3">
      <c r="C4409" s="22"/>
      <c r="D4409" s="22"/>
    </row>
    <row r="4410" spans="3:4" ht="14.4" x14ac:dyDescent="0.3">
      <c r="C4410" s="22"/>
      <c r="D4410" s="22"/>
    </row>
    <row r="4411" spans="3:4" ht="14.4" x14ac:dyDescent="0.3">
      <c r="C4411" s="22"/>
      <c r="D4411" s="22"/>
    </row>
    <row r="4412" spans="3:4" ht="14.4" x14ac:dyDescent="0.3">
      <c r="C4412" s="22"/>
      <c r="D4412" s="22"/>
    </row>
    <row r="4413" spans="3:4" ht="14.4" x14ac:dyDescent="0.3">
      <c r="C4413" s="22"/>
      <c r="D4413" s="22"/>
    </row>
    <row r="4414" spans="3:4" ht="14.4" x14ac:dyDescent="0.3">
      <c r="C4414" s="22"/>
      <c r="D4414" s="22"/>
    </row>
    <row r="4415" spans="3:4" ht="14.4" x14ac:dyDescent="0.3">
      <c r="C4415" s="22"/>
      <c r="D4415" s="22"/>
    </row>
    <row r="4416" spans="3:4" ht="14.4" x14ac:dyDescent="0.3">
      <c r="C4416" s="22"/>
      <c r="D4416" s="22"/>
    </row>
    <row r="4417" spans="3:4" ht="14.4" x14ac:dyDescent="0.3">
      <c r="C4417" s="22"/>
      <c r="D4417" s="22"/>
    </row>
    <row r="4418" spans="3:4" ht="14.4" x14ac:dyDescent="0.3">
      <c r="C4418" s="22"/>
      <c r="D4418" s="22"/>
    </row>
    <row r="4419" spans="3:4" ht="14.4" x14ac:dyDescent="0.3">
      <c r="C4419" s="22"/>
      <c r="D4419" s="22"/>
    </row>
    <row r="4420" spans="3:4" ht="14.4" x14ac:dyDescent="0.3">
      <c r="C4420" s="22"/>
      <c r="D4420" s="22"/>
    </row>
    <row r="4421" spans="3:4" ht="14.4" x14ac:dyDescent="0.3">
      <c r="C4421" s="22"/>
      <c r="D4421" s="22"/>
    </row>
    <row r="4422" spans="3:4" ht="14.4" x14ac:dyDescent="0.3">
      <c r="C4422" s="22"/>
      <c r="D4422" s="22"/>
    </row>
    <row r="4423" spans="3:4" ht="14.4" x14ac:dyDescent="0.3">
      <c r="C4423" s="22"/>
      <c r="D4423" s="22"/>
    </row>
    <row r="4424" spans="3:4" ht="14.4" x14ac:dyDescent="0.3">
      <c r="C4424" s="22"/>
      <c r="D4424" s="22"/>
    </row>
    <row r="4425" spans="3:4" ht="14.4" x14ac:dyDescent="0.3">
      <c r="C4425" s="22"/>
      <c r="D4425" s="22"/>
    </row>
    <row r="4426" spans="3:4" ht="14.4" x14ac:dyDescent="0.3">
      <c r="C4426" s="22"/>
      <c r="D4426" s="22"/>
    </row>
    <row r="4427" spans="3:4" ht="14.4" x14ac:dyDescent="0.3">
      <c r="C4427" s="22"/>
      <c r="D4427" s="22"/>
    </row>
    <row r="4428" spans="3:4" ht="14.4" x14ac:dyDescent="0.3">
      <c r="C4428" s="22"/>
      <c r="D4428" s="22"/>
    </row>
    <row r="4429" spans="3:4" ht="14.4" x14ac:dyDescent="0.3">
      <c r="C4429" s="22"/>
      <c r="D4429" s="22"/>
    </row>
    <row r="4430" spans="3:4" ht="14.4" x14ac:dyDescent="0.3">
      <c r="C4430" s="22"/>
      <c r="D4430" s="22"/>
    </row>
    <row r="4431" spans="3:4" ht="14.4" x14ac:dyDescent="0.3">
      <c r="C4431" s="36"/>
      <c r="D4431" s="22"/>
    </row>
    <row r="4432" spans="3:4" ht="14.4" x14ac:dyDescent="0.3">
      <c r="C4432" s="22"/>
      <c r="D4432" s="22"/>
    </row>
    <row r="4433" spans="3:4" ht="14.4" x14ac:dyDescent="0.3">
      <c r="C4433" s="22"/>
      <c r="D4433" s="22"/>
    </row>
    <row r="4434" spans="3:4" ht="14.4" x14ac:dyDescent="0.3">
      <c r="C4434" s="22"/>
      <c r="D4434" s="22"/>
    </row>
    <row r="4435" spans="3:4" ht="14.4" x14ac:dyDescent="0.3">
      <c r="C4435" s="22"/>
      <c r="D4435" s="22"/>
    </row>
    <row r="4436" spans="3:4" ht="14.4" x14ac:dyDescent="0.3">
      <c r="C4436" s="22"/>
      <c r="D4436" s="22"/>
    </row>
    <row r="4437" spans="3:4" ht="14.4" x14ac:dyDescent="0.3">
      <c r="C4437" s="22"/>
      <c r="D4437" s="22"/>
    </row>
    <row r="4438" spans="3:4" ht="14.4" x14ac:dyDescent="0.3">
      <c r="C4438" s="22"/>
      <c r="D4438" s="22"/>
    </row>
    <row r="4439" spans="3:4" ht="14.4" x14ac:dyDescent="0.3">
      <c r="C4439" s="22"/>
      <c r="D4439" s="22"/>
    </row>
    <row r="4440" spans="3:4" ht="14.4" x14ac:dyDescent="0.3">
      <c r="C4440" s="22"/>
      <c r="D4440" s="22"/>
    </row>
    <row r="4441" spans="3:4" ht="14.4" x14ac:dyDescent="0.3">
      <c r="C4441" s="22"/>
      <c r="D4441" s="22"/>
    </row>
    <row r="4442" spans="3:4" ht="14.4" x14ac:dyDescent="0.3">
      <c r="C4442" s="22"/>
      <c r="D4442" s="22"/>
    </row>
    <row r="4443" spans="3:4" ht="14.4" x14ac:dyDescent="0.3">
      <c r="C4443" s="22"/>
      <c r="D4443" s="22"/>
    </row>
    <row r="4444" spans="3:4" ht="14.4" x14ac:dyDescent="0.3">
      <c r="C4444" s="22"/>
      <c r="D4444" s="22"/>
    </row>
    <row r="4445" spans="3:4" ht="14.4" x14ac:dyDescent="0.3">
      <c r="C4445" s="22"/>
      <c r="D4445" s="22"/>
    </row>
    <row r="4446" spans="3:4" ht="14.4" x14ac:dyDescent="0.3">
      <c r="C4446" s="22"/>
      <c r="D4446" s="22"/>
    </row>
    <row r="4447" spans="3:4" ht="14.4" x14ac:dyDescent="0.3">
      <c r="C4447" s="22"/>
      <c r="D4447" s="22"/>
    </row>
    <row r="4448" spans="3:4" ht="14.4" x14ac:dyDescent="0.3">
      <c r="C4448" s="22"/>
      <c r="D4448" s="22"/>
    </row>
    <row r="4449" spans="3:4" ht="14.4" x14ac:dyDescent="0.3">
      <c r="C4449" s="22"/>
      <c r="D4449" s="22"/>
    </row>
    <row r="4450" spans="3:4" ht="14.4" x14ac:dyDescent="0.3">
      <c r="C4450" s="22"/>
      <c r="D4450" s="22"/>
    </row>
    <row r="4451" spans="3:4" ht="14.4" x14ac:dyDescent="0.3">
      <c r="C4451" s="22"/>
      <c r="D4451" s="22"/>
    </row>
    <row r="4452" spans="3:4" ht="14.4" x14ac:dyDescent="0.3">
      <c r="C4452" s="22"/>
      <c r="D4452" s="22"/>
    </row>
    <row r="4453" spans="3:4" ht="14.4" x14ac:dyDescent="0.3">
      <c r="C4453" s="22"/>
      <c r="D4453" s="22"/>
    </row>
    <row r="4454" spans="3:4" ht="14.4" x14ac:dyDescent="0.3">
      <c r="C4454" s="22"/>
      <c r="D4454" s="22"/>
    </row>
    <row r="4455" spans="3:4" ht="14.4" x14ac:dyDescent="0.3">
      <c r="C4455" s="22"/>
      <c r="D4455" s="22"/>
    </row>
    <row r="4456" spans="3:4" ht="14.4" x14ac:dyDescent="0.3">
      <c r="C4456" s="22"/>
      <c r="D4456" s="22"/>
    </row>
    <row r="4457" spans="3:4" ht="14.4" x14ac:dyDescent="0.3">
      <c r="C4457" s="22"/>
      <c r="D4457" s="22"/>
    </row>
    <row r="4458" spans="3:4" ht="14.4" x14ac:dyDescent="0.3">
      <c r="C4458" s="22"/>
      <c r="D4458" s="22"/>
    </row>
    <row r="4459" spans="3:4" ht="14.4" x14ac:dyDescent="0.3">
      <c r="C4459" s="22"/>
      <c r="D4459" s="22"/>
    </row>
    <row r="4460" spans="3:4" ht="14.4" x14ac:dyDescent="0.3">
      <c r="C4460" s="22"/>
      <c r="D4460" s="22"/>
    </row>
    <row r="4461" spans="3:4" ht="14.4" x14ac:dyDescent="0.3">
      <c r="C4461" s="22"/>
      <c r="D4461" s="22"/>
    </row>
    <row r="4462" spans="3:4" ht="14.4" x14ac:dyDescent="0.3">
      <c r="C4462" s="22"/>
      <c r="D4462" s="22"/>
    </row>
    <row r="4463" spans="3:4" ht="14.4" x14ac:dyDescent="0.3">
      <c r="C4463" s="22"/>
      <c r="D4463" s="22"/>
    </row>
    <row r="4464" spans="3:4" ht="14.4" x14ac:dyDescent="0.3">
      <c r="C4464" s="22"/>
      <c r="D4464" s="22"/>
    </row>
    <row r="4465" spans="3:4" ht="14.4" x14ac:dyDescent="0.3">
      <c r="C4465" s="22"/>
      <c r="D4465" s="22"/>
    </row>
    <row r="4466" spans="3:4" ht="14.4" x14ac:dyDescent="0.3">
      <c r="C4466" s="22"/>
      <c r="D4466" s="22"/>
    </row>
    <row r="4467" spans="3:4" ht="14.4" x14ac:dyDescent="0.3">
      <c r="C4467" s="22"/>
      <c r="D4467" s="22"/>
    </row>
    <row r="4468" spans="3:4" ht="14.4" x14ac:dyDescent="0.3">
      <c r="C4468" s="22"/>
      <c r="D4468" s="22"/>
    </row>
    <row r="4469" spans="3:4" ht="14.4" x14ac:dyDescent="0.3">
      <c r="C4469" s="22"/>
      <c r="D4469" s="22"/>
    </row>
    <row r="4470" spans="3:4" ht="14.4" x14ac:dyDescent="0.3">
      <c r="C4470" s="22"/>
      <c r="D4470" s="22"/>
    </row>
    <row r="4471" spans="3:4" ht="14.4" x14ac:dyDescent="0.3">
      <c r="C4471" s="22"/>
      <c r="D4471" s="22"/>
    </row>
    <row r="4472" spans="3:4" ht="14.4" x14ac:dyDescent="0.3">
      <c r="C4472" s="22"/>
      <c r="D4472" s="22"/>
    </row>
    <row r="4473" spans="3:4" ht="14.4" x14ac:dyDescent="0.3">
      <c r="C4473" s="22"/>
      <c r="D4473" s="22"/>
    </row>
    <row r="4474" spans="3:4" ht="14.4" x14ac:dyDescent="0.3">
      <c r="C4474" s="22"/>
      <c r="D4474" s="22"/>
    </row>
    <row r="4475" spans="3:4" ht="14.4" x14ac:dyDescent="0.3">
      <c r="C4475" s="22"/>
      <c r="D4475" s="22"/>
    </row>
    <row r="4476" spans="3:4" ht="14.4" x14ac:dyDescent="0.3">
      <c r="C4476" s="22"/>
      <c r="D4476" s="22"/>
    </row>
    <row r="4477" spans="3:4" ht="14.4" x14ac:dyDescent="0.3">
      <c r="C4477" s="22"/>
      <c r="D4477" s="22"/>
    </row>
    <row r="4478" spans="3:4" ht="14.4" x14ac:dyDescent="0.3">
      <c r="C4478" s="22"/>
      <c r="D4478" s="22"/>
    </row>
    <row r="4479" spans="3:4" ht="14.4" x14ac:dyDescent="0.3">
      <c r="C4479" s="22"/>
      <c r="D4479" s="22"/>
    </row>
    <row r="4480" spans="3:4" ht="14.4" x14ac:dyDescent="0.3">
      <c r="C4480" s="22"/>
      <c r="D4480" s="22"/>
    </row>
    <row r="4481" spans="3:4" ht="14.4" x14ac:dyDescent="0.3">
      <c r="C4481" s="22"/>
      <c r="D4481" s="22"/>
    </row>
    <row r="4482" spans="3:4" ht="14.4" x14ac:dyDescent="0.3">
      <c r="C4482" s="22"/>
      <c r="D4482" s="22"/>
    </row>
    <row r="4483" spans="3:4" ht="14.4" x14ac:dyDescent="0.3">
      <c r="C4483" s="22"/>
      <c r="D4483" s="22"/>
    </row>
    <row r="4484" spans="3:4" ht="14.4" x14ac:dyDescent="0.3">
      <c r="C4484" s="22"/>
      <c r="D4484" s="22"/>
    </row>
    <row r="4485" spans="3:4" ht="14.4" x14ac:dyDescent="0.3">
      <c r="C4485" s="22"/>
      <c r="D4485" s="22"/>
    </row>
    <row r="4486" spans="3:4" ht="14.4" x14ac:dyDescent="0.3">
      <c r="C4486" s="22"/>
      <c r="D4486" s="22"/>
    </row>
    <row r="4487" spans="3:4" ht="14.4" x14ac:dyDescent="0.3">
      <c r="C4487" s="22"/>
      <c r="D4487" s="22"/>
    </row>
    <row r="4488" spans="3:4" ht="14.4" x14ac:dyDescent="0.3">
      <c r="C4488" s="22"/>
      <c r="D4488" s="22"/>
    </row>
    <row r="4489" spans="3:4" ht="14.4" x14ac:dyDescent="0.3">
      <c r="C4489" s="22"/>
      <c r="D4489" s="22"/>
    </row>
    <row r="4490" spans="3:4" ht="14.4" x14ac:dyDescent="0.3">
      <c r="C4490" s="22"/>
      <c r="D4490" s="22"/>
    </row>
    <row r="4491" spans="3:4" ht="14.4" x14ac:dyDescent="0.3">
      <c r="C4491" s="22"/>
      <c r="D4491" s="22"/>
    </row>
    <row r="4492" spans="3:4" ht="14.4" x14ac:dyDescent="0.3">
      <c r="C4492" s="22"/>
      <c r="D4492" s="22"/>
    </row>
    <row r="4493" spans="3:4" ht="14.4" x14ac:dyDescent="0.3">
      <c r="C4493" s="22"/>
      <c r="D4493" s="22"/>
    </row>
    <row r="4494" spans="3:4" ht="14.4" x14ac:dyDescent="0.3">
      <c r="C4494" s="22"/>
      <c r="D4494" s="22"/>
    </row>
    <row r="4495" spans="3:4" ht="14.4" x14ac:dyDescent="0.3">
      <c r="C4495" s="22"/>
      <c r="D4495" s="22"/>
    </row>
    <row r="4496" spans="3:4" ht="14.4" x14ac:dyDescent="0.3">
      <c r="C4496" s="22"/>
      <c r="D4496" s="22"/>
    </row>
    <row r="4497" spans="3:4" ht="14.4" x14ac:dyDescent="0.3">
      <c r="C4497" s="22"/>
      <c r="D4497" s="22"/>
    </row>
    <row r="4498" spans="3:4" ht="14.4" x14ac:dyDescent="0.3">
      <c r="C4498" s="22"/>
      <c r="D4498" s="22"/>
    </row>
    <row r="4499" spans="3:4" ht="14.4" x14ac:dyDescent="0.3">
      <c r="C4499" s="22"/>
      <c r="D4499" s="22"/>
    </row>
    <row r="4500" spans="3:4" ht="14.4" x14ac:dyDescent="0.3">
      <c r="C4500" s="22"/>
      <c r="D4500" s="22"/>
    </row>
    <row r="4501" spans="3:4" ht="14.4" x14ac:dyDescent="0.3">
      <c r="C4501" s="22"/>
      <c r="D4501" s="22"/>
    </row>
    <row r="4502" spans="3:4" ht="14.4" x14ac:dyDescent="0.3">
      <c r="C4502" s="22"/>
      <c r="D4502" s="22"/>
    </row>
    <row r="4503" spans="3:4" ht="14.4" x14ac:dyDescent="0.3">
      <c r="C4503" s="22"/>
      <c r="D4503" s="22"/>
    </row>
    <row r="4504" spans="3:4" ht="14.4" x14ac:dyDescent="0.3">
      <c r="C4504" s="22"/>
      <c r="D4504" s="22"/>
    </row>
    <row r="4505" spans="3:4" ht="14.4" x14ac:dyDescent="0.3">
      <c r="C4505" s="22"/>
      <c r="D4505" s="22"/>
    </row>
    <row r="4506" spans="3:4" ht="14.4" x14ac:dyDescent="0.3">
      <c r="C4506" s="22"/>
      <c r="D4506" s="22"/>
    </row>
    <row r="4507" spans="3:4" ht="14.4" x14ac:dyDescent="0.3">
      <c r="C4507" s="22"/>
      <c r="D4507" s="22"/>
    </row>
    <row r="4508" spans="3:4" ht="14.4" x14ac:dyDescent="0.3">
      <c r="C4508" s="22"/>
      <c r="D4508" s="22"/>
    </row>
    <row r="4509" spans="3:4" ht="14.4" x14ac:dyDescent="0.3">
      <c r="C4509" s="22"/>
      <c r="D4509" s="22"/>
    </row>
    <row r="4510" spans="3:4" ht="14.4" x14ac:dyDescent="0.3">
      <c r="C4510" s="22"/>
      <c r="D4510" s="22"/>
    </row>
    <row r="4511" spans="3:4" ht="14.4" x14ac:dyDescent="0.3">
      <c r="C4511" s="36"/>
      <c r="D4511" s="22"/>
    </row>
    <row r="4512" spans="3:4" ht="14.4" x14ac:dyDescent="0.3">
      <c r="C4512" s="22"/>
      <c r="D4512" s="22"/>
    </row>
    <row r="4513" spans="3:4" ht="14.4" x14ac:dyDescent="0.3">
      <c r="C4513" s="22"/>
      <c r="D4513" s="22"/>
    </row>
    <row r="4514" spans="3:4" ht="14.4" x14ac:dyDescent="0.3">
      <c r="C4514" s="22"/>
      <c r="D4514" s="22"/>
    </row>
    <row r="4515" spans="3:4" ht="14.4" x14ac:dyDescent="0.3">
      <c r="C4515" s="22"/>
      <c r="D4515" s="22"/>
    </row>
    <row r="4516" spans="3:4" ht="14.4" x14ac:dyDescent="0.3">
      <c r="C4516" s="22"/>
      <c r="D4516" s="22"/>
    </row>
    <row r="4517" spans="3:4" ht="14.4" x14ac:dyDescent="0.3">
      <c r="C4517" s="22"/>
      <c r="D4517" s="22"/>
    </row>
    <row r="4518" spans="3:4" ht="14.4" x14ac:dyDescent="0.3">
      <c r="C4518" s="22"/>
      <c r="D4518" s="22"/>
    </row>
    <row r="4519" spans="3:4" ht="14.4" x14ac:dyDescent="0.3">
      <c r="C4519" s="22"/>
      <c r="D4519" s="22"/>
    </row>
    <row r="4520" spans="3:4" ht="14.4" x14ac:dyDescent="0.3">
      <c r="C4520" s="22"/>
      <c r="D4520" s="22"/>
    </row>
    <row r="4521" spans="3:4" ht="14.4" x14ac:dyDescent="0.3">
      <c r="C4521" s="22"/>
      <c r="D4521" s="22"/>
    </row>
    <row r="4522" spans="3:4" ht="14.4" x14ac:dyDescent="0.3">
      <c r="C4522" s="22"/>
      <c r="D4522" s="22"/>
    </row>
    <row r="4523" spans="3:4" ht="14.4" x14ac:dyDescent="0.3">
      <c r="C4523" s="22"/>
      <c r="D4523" s="22"/>
    </row>
    <row r="4524" spans="3:4" ht="14.4" x14ac:dyDescent="0.3">
      <c r="C4524" s="22"/>
      <c r="D4524" s="22"/>
    </row>
    <row r="4525" spans="3:4" ht="14.4" x14ac:dyDescent="0.3">
      <c r="C4525" s="22"/>
      <c r="D4525" s="22"/>
    </row>
    <row r="4526" spans="3:4" ht="14.4" x14ac:dyDescent="0.3">
      <c r="C4526" s="22"/>
      <c r="D4526" s="22"/>
    </row>
    <row r="4527" spans="3:4" ht="14.4" x14ac:dyDescent="0.3">
      <c r="C4527" s="22"/>
      <c r="D4527" s="22"/>
    </row>
    <row r="4528" spans="3:4" ht="14.4" x14ac:dyDescent="0.3">
      <c r="C4528" s="22"/>
      <c r="D4528" s="22"/>
    </row>
    <row r="4529" spans="3:4" ht="14.4" x14ac:dyDescent="0.3">
      <c r="C4529" s="22"/>
      <c r="D4529" s="22"/>
    </row>
    <row r="4530" spans="3:4" ht="14.4" x14ac:dyDescent="0.3">
      <c r="C4530" s="22"/>
      <c r="D4530" s="22"/>
    </row>
    <row r="4531" spans="3:4" ht="14.4" x14ac:dyDescent="0.3">
      <c r="C4531" s="22"/>
      <c r="D4531" s="22"/>
    </row>
    <row r="4532" spans="3:4" ht="14.4" x14ac:dyDescent="0.3">
      <c r="C4532" s="22"/>
      <c r="D4532" s="22"/>
    </row>
    <row r="4533" spans="3:4" ht="14.4" x14ac:dyDescent="0.3">
      <c r="C4533" s="22"/>
      <c r="D4533" s="22"/>
    </row>
    <row r="4534" spans="3:4" ht="14.4" x14ac:dyDescent="0.3">
      <c r="C4534" s="22"/>
      <c r="D4534" s="22"/>
    </row>
    <row r="4535" spans="3:4" ht="14.4" x14ac:dyDescent="0.3">
      <c r="C4535" s="22"/>
      <c r="D4535" s="22"/>
    </row>
    <row r="4536" spans="3:4" ht="14.4" x14ac:dyDescent="0.3">
      <c r="C4536" s="22"/>
      <c r="D4536" s="22"/>
    </row>
    <row r="4537" spans="3:4" ht="14.4" x14ac:dyDescent="0.3">
      <c r="C4537" s="22"/>
      <c r="D4537" s="22"/>
    </row>
    <row r="4538" spans="3:4" ht="14.4" x14ac:dyDescent="0.3">
      <c r="C4538" s="22"/>
      <c r="D4538" s="22"/>
    </row>
    <row r="4539" spans="3:4" ht="14.4" x14ac:dyDescent="0.3">
      <c r="C4539" s="22"/>
      <c r="D4539" s="22"/>
    </row>
    <row r="4540" spans="3:4" ht="14.4" x14ac:dyDescent="0.3">
      <c r="C4540" s="22"/>
      <c r="D4540" s="22"/>
    </row>
    <row r="4541" spans="3:4" ht="14.4" x14ac:dyDescent="0.3">
      <c r="C4541" s="22"/>
      <c r="D4541" s="22"/>
    </row>
    <row r="4542" spans="3:4" ht="14.4" x14ac:dyDescent="0.3">
      <c r="C4542" s="22"/>
      <c r="D4542" s="22"/>
    </row>
    <row r="4543" spans="3:4" ht="14.4" x14ac:dyDescent="0.3">
      <c r="C4543" s="22"/>
      <c r="D4543" s="22"/>
    </row>
    <row r="4544" spans="3:4" ht="14.4" x14ac:dyDescent="0.3">
      <c r="C4544" s="22"/>
      <c r="D4544" s="22"/>
    </row>
    <row r="4545" spans="3:4" ht="14.4" x14ac:dyDescent="0.3">
      <c r="C4545" s="22"/>
      <c r="D4545" s="22"/>
    </row>
    <row r="4546" spans="3:4" ht="14.4" x14ac:dyDescent="0.3">
      <c r="C4546" s="22"/>
      <c r="D4546" s="22"/>
    </row>
    <row r="4547" spans="3:4" ht="14.4" x14ac:dyDescent="0.3">
      <c r="C4547" s="22"/>
      <c r="D4547" s="22"/>
    </row>
    <row r="4548" spans="3:4" ht="14.4" x14ac:dyDescent="0.3">
      <c r="C4548" s="22"/>
      <c r="D4548" s="22"/>
    </row>
    <row r="4549" spans="3:4" ht="14.4" x14ac:dyDescent="0.3">
      <c r="C4549" s="22"/>
      <c r="D4549" s="22"/>
    </row>
    <row r="4550" spans="3:4" ht="14.4" x14ac:dyDescent="0.3">
      <c r="C4550" s="22"/>
      <c r="D4550" s="22"/>
    </row>
    <row r="4551" spans="3:4" ht="14.4" x14ac:dyDescent="0.3">
      <c r="C4551" s="22"/>
      <c r="D4551" s="22"/>
    </row>
    <row r="4552" spans="3:4" ht="14.4" x14ac:dyDescent="0.3">
      <c r="C4552" s="22"/>
      <c r="D4552" s="22"/>
    </row>
    <row r="4553" spans="3:4" ht="14.4" x14ac:dyDescent="0.3">
      <c r="C4553" s="22"/>
      <c r="D4553" s="22"/>
    </row>
    <row r="4554" spans="3:4" ht="14.4" x14ac:dyDescent="0.3">
      <c r="C4554" s="22"/>
      <c r="D4554" s="22"/>
    </row>
    <row r="4555" spans="3:4" ht="14.4" x14ac:dyDescent="0.3">
      <c r="C4555" s="22"/>
      <c r="D4555" s="22"/>
    </row>
    <row r="4556" spans="3:4" ht="14.4" x14ac:dyDescent="0.3">
      <c r="C4556" s="22"/>
      <c r="D4556" s="22"/>
    </row>
    <row r="4557" spans="3:4" ht="14.4" x14ac:dyDescent="0.3">
      <c r="C4557" s="22"/>
      <c r="D4557" s="22"/>
    </row>
    <row r="4558" spans="3:4" ht="14.4" x14ac:dyDescent="0.3">
      <c r="C4558" s="22"/>
      <c r="D4558" s="22"/>
    </row>
    <row r="4559" spans="3:4" ht="14.4" x14ac:dyDescent="0.3">
      <c r="C4559" s="22"/>
      <c r="D4559" s="22"/>
    </row>
    <row r="4560" spans="3:4" ht="14.4" x14ac:dyDescent="0.3">
      <c r="C4560" s="22"/>
      <c r="D4560" s="22"/>
    </row>
    <row r="4561" spans="3:4" ht="14.4" x14ac:dyDescent="0.3">
      <c r="C4561" s="22"/>
      <c r="D4561" s="22"/>
    </row>
    <row r="4562" spans="3:4" ht="14.4" x14ac:dyDescent="0.3">
      <c r="C4562" s="22"/>
      <c r="D4562" s="22"/>
    </row>
    <row r="4563" spans="3:4" ht="14.4" x14ac:dyDescent="0.3">
      <c r="C4563" s="22"/>
      <c r="D4563" s="22"/>
    </row>
    <row r="4564" spans="3:4" ht="14.4" x14ac:dyDescent="0.3">
      <c r="C4564" s="22"/>
      <c r="D4564" s="22"/>
    </row>
    <row r="4565" spans="3:4" ht="14.4" x14ac:dyDescent="0.3">
      <c r="C4565" s="22"/>
      <c r="D4565" s="22"/>
    </row>
    <row r="4566" spans="3:4" ht="14.4" x14ac:dyDescent="0.3">
      <c r="C4566" s="22"/>
      <c r="D4566" s="22"/>
    </row>
    <row r="4567" spans="3:4" ht="14.4" x14ac:dyDescent="0.3">
      <c r="C4567" s="22"/>
      <c r="D4567" s="22"/>
    </row>
    <row r="4568" spans="3:4" ht="14.4" x14ac:dyDescent="0.3">
      <c r="C4568" s="22"/>
      <c r="D4568" s="22"/>
    </row>
    <row r="4569" spans="3:4" ht="14.4" x14ac:dyDescent="0.3">
      <c r="C4569" s="22"/>
      <c r="D4569" s="22"/>
    </row>
    <row r="4570" spans="3:4" ht="14.4" x14ac:dyDescent="0.3">
      <c r="C4570" s="22"/>
      <c r="D4570" s="22"/>
    </row>
    <row r="4571" spans="3:4" ht="14.4" x14ac:dyDescent="0.3">
      <c r="C4571" s="22"/>
      <c r="D4571" s="22"/>
    </row>
    <row r="4572" spans="3:4" ht="14.4" x14ac:dyDescent="0.3">
      <c r="C4572" s="22"/>
      <c r="D4572" s="22"/>
    </row>
    <row r="4573" spans="3:4" ht="14.4" x14ac:dyDescent="0.3">
      <c r="C4573" s="22"/>
      <c r="D4573" s="22"/>
    </row>
    <row r="4574" spans="3:4" ht="14.4" x14ac:dyDescent="0.3">
      <c r="C4574" s="22"/>
      <c r="D4574" s="22"/>
    </row>
    <row r="4575" spans="3:4" ht="14.4" x14ac:dyDescent="0.3">
      <c r="C4575" s="22"/>
      <c r="D4575" s="22"/>
    </row>
    <row r="4576" spans="3:4" ht="14.4" x14ac:dyDescent="0.3">
      <c r="C4576" s="22"/>
      <c r="D4576" s="22"/>
    </row>
    <row r="4577" spans="3:4" ht="14.4" x14ac:dyDescent="0.3">
      <c r="C4577" s="22"/>
      <c r="D4577" s="22"/>
    </row>
    <row r="4578" spans="3:4" ht="14.4" x14ac:dyDescent="0.3">
      <c r="C4578" s="22"/>
      <c r="D4578" s="22"/>
    </row>
    <row r="4579" spans="3:4" ht="14.4" x14ac:dyDescent="0.3">
      <c r="C4579" s="22"/>
      <c r="D4579" s="22"/>
    </row>
    <row r="4580" spans="3:4" ht="14.4" x14ac:dyDescent="0.3">
      <c r="C4580" s="22"/>
      <c r="D4580" s="22"/>
    </row>
    <row r="4581" spans="3:4" ht="14.4" x14ac:dyDescent="0.3">
      <c r="C4581" s="22"/>
      <c r="D4581" s="22"/>
    </row>
    <row r="4582" spans="3:4" ht="14.4" x14ac:dyDescent="0.3">
      <c r="C4582" s="22"/>
      <c r="D4582" s="22"/>
    </row>
    <row r="4583" spans="3:4" ht="14.4" x14ac:dyDescent="0.3">
      <c r="C4583" s="22"/>
      <c r="D4583" s="22"/>
    </row>
    <row r="4584" spans="3:4" ht="14.4" x14ac:dyDescent="0.3">
      <c r="C4584" s="22"/>
      <c r="D4584" s="22"/>
    </row>
    <row r="4585" spans="3:4" ht="14.4" x14ac:dyDescent="0.3">
      <c r="C4585" s="22"/>
      <c r="D4585" s="22"/>
    </row>
    <row r="4586" spans="3:4" ht="14.4" x14ac:dyDescent="0.3">
      <c r="C4586" s="22"/>
      <c r="D4586" s="22"/>
    </row>
    <row r="4587" spans="3:4" ht="14.4" x14ac:dyDescent="0.3">
      <c r="C4587" s="22"/>
      <c r="D4587" s="22"/>
    </row>
    <row r="4588" spans="3:4" ht="14.4" x14ac:dyDescent="0.3">
      <c r="C4588" s="22"/>
      <c r="D4588" s="22"/>
    </row>
    <row r="4589" spans="3:4" ht="14.4" x14ac:dyDescent="0.3">
      <c r="C4589" s="22"/>
      <c r="D4589" s="22"/>
    </row>
    <row r="4590" spans="3:4" ht="14.4" x14ac:dyDescent="0.3">
      <c r="C4590" s="22"/>
      <c r="D4590" s="22"/>
    </row>
    <row r="4591" spans="3:4" ht="14.4" x14ac:dyDescent="0.3">
      <c r="C4591" s="22"/>
      <c r="D4591" s="22"/>
    </row>
    <row r="4592" spans="3:4" ht="14.4" x14ac:dyDescent="0.3">
      <c r="C4592" s="22"/>
      <c r="D4592" s="22"/>
    </row>
    <row r="4593" spans="3:4" ht="14.4" x14ac:dyDescent="0.3">
      <c r="C4593" s="22"/>
      <c r="D4593" s="22"/>
    </row>
    <row r="4594" spans="3:4" ht="14.4" x14ac:dyDescent="0.3">
      <c r="C4594" s="22"/>
      <c r="D4594" s="22"/>
    </row>
    <row r="4595" spans="3:4" ht="14.4" x14ac:dyDescent="0.3">
      <c r="C4595" s="22"/>
      <c r="D4595" s="22"/>
    </row>
    <row r="4596" spans="3:4" ht="14.4" x14ac:dyDescent="0.3">
      <c r="C4596" s="22"/>
      <c r="D4596" s="22"/>
    </row>
    <row r="4597" spans="3:4" ht="14.4" x14ac:dyDescent="0.3">
      <c r="C4597" s="22"/>
      <c r="D4597" s="22"/>
    </row>
    <row r="4598" spans="3:4" ht="14.4" x14ac:dyDescent="0.3">
      <c r="C4598" s="22"/>
      <c r="D4598" s="22"/>
    </row>
    <row r="4599" spans="3:4" ht="14.4" x14ac:dyDescent="0.3">
      <c r="C4599" s="22"/>
      <c r="D4599" s="22"/>
    </row>
    <row r="4600" spans="3:4" ht="14.4" x14ac:dyDescent="0.3">
      <c r="C4600" s="22"/>
      <c r="D4600" s="22"/>
    </row>
    <row r="4601" spans="3:4" ht="14.4" x14ac:dyDescent="0.3">
      <c r="C4601" s="22"/>
      <c r="D4601" s="22"/>
    </row>
    <row r="4602" spans="3:4" ht="14.4" x14ac:dyDescent="0.3">
      <c r="C4602" s="22"/>
      <c r="D4602" s="22"/>
    </row>
    <row r="4603" spans="3:4" ht="14.4" x14ac:dyDescent="0.3">
      <c r="C4603" s="22"/>
      <c r="D4603" s="22"/>
    </row>
    <row r="4604" spans="3:4" ht="14.4" x14ac:dyDescent="0.3">
      <c r="C4604" s="22"/>
      <c r="D4604" s="22"/>
    </row>
    <row r="4605" spans="3:4" ht="14.4" x14ac:dyDescent="0.3">
      <c r="C4605" s="22"/>
      <c r="D4605" s="22"/>
    </row>
    <row r="4606" spans="3:4" ht="14.4" x14ac:dyDescent="0.3">
      <c r="C4606" s="22"/>
      <c r="D4606" s="22"/>
    </row>
    <row r="4607" spans="3:4" ht="14.4" x14ac:dyDescent="0.3">
      <c r="C4607" s="22"/>
      <c r="D4607" s="22"/>
    </row>
    <row r="4608" spans="3:4" ht="14.4" x14ac:dyDescent="0.3">
      <c r="C4608" s="22"/>
      <c r="D4608" s="22"/>
    </row>
    <row r="4609" spans="3:4" ht="14.4" x14ac:dyDescent="0.3">
      <c r="C4609" s="22"/>
      <c r="D4609" s="22"/>
    </row>
    <row r="4610" spans="3:4" ht="14.4" x14ac:dyDescent="0.3">
      <c r="C4610" s="22"/>
      <c r="D4610" s="22"/>
    </row>
    <row r="4611" spans="3:4" ht="14.4" x14ac:dyDescent="0.3">
      <c r="C4611" s="22"/>
      <c r="D4611" s="22"/>
    </row>
    <row r="4612" spans="3:4" ht="14.4" x14ac:dyDescent="0.3">
      <c r="C4612" s="22"/>
      <c r="D4612" s="22"/>
    </row>
    <row r="4613" spans="3:4" ht="14.4" x14ac:dyDescent="0.3">
      <c r="C4613" s="22"/>
      <c r="D4613" s="22"/>
    </row>
    <row r="4614" spans="3:4" ht="14.4" x14ac:dyDescent="0.3">
      <c r="C4614" s="22"/>
      <c r="D4614" s="22"/>
    </row>
    <row r="4615" spans="3:4" ht="14.4" x14ac:dyDescent="0.3">
      <c r="C4615" s="22"/>
      <c r="D4615" s="22"/>
    </row>
    <row r="4616" spans="3:4" ht="14.4" x14ac:dyDescent="0.3">
      <c r="C4616" s="22"/>
      <c r="D4616" s="22"/>
    </row>
    <row r="4617" spans="3:4" ht="14.4" x14ac:dyDescent="0.3">
      <c r="C4617" s="22"/>
      <c r="D4617" s="22"/>
    </row>
    <row r="4618" spans="3:4" ht="14.4" x14ac:dyDescent="0.3">
      <c r="C4618" s="22"/>
      <c r="D4618" s="22"/>
    </row>
    <row r="4619" spans="3:4" ht="14.4" x14ac:dyDescent="0.3">
      <c r="C4619" s="22"/>
      <c r="D4619" s="22"/>
    </row>
    <row r="4620" spans="3:4" ht="14.4" x14ac:dyDescent="0.3">
      <c r="C4620" s="22"/>
      <c r="D4620" s="22"/>
    </row>
    <row r="4621" spans="3:4" ht="14.4" x14ac:dyDescent="0.3">
      <c r="C4621" s="22"/>
      <c r="D4621" s="22"/>
    </row>
    <row r="4622" spans="3:4" ht="14.4" x14ac:dyDescent="0.3">
      <c r="C4622" s="22"/>
      <c r="D4622" s="22"/>
    </row>
    <row r="4623" spans="3:4" ht="14.4" x14ac:dyDescent="0.3">
      <c r="C4623" s="22"/>
      <c r="D4623" s="22"/>
    </row>
    <row r="4624" spans="3:4" ht="14.4" x14ac:dyDescent="0.3">
      <c r="C4624" s="22"/>
      <c r="D4624" s="22"/>
    </row>
    <row r="4625" spans="3:4" ht="14.4" x14ac:dyDescent="0.3">
      <c r="C4625" s="22"/>
      <c r="D4625" s="22"/>
    </row>
    <row r="4626" spans="3:4" ht="14.4" x14ac:dyDescent="0.3">
      <c r="C4626" s="22"/>
      <c r="D4626" s="22"/>
    </row>
    <row r="4627" spans="3:4" ht="14.4" x14ac:dyDescent="0.3">
      <c r="C4627" s="22"/>
      <c r="D4627" s="22"/>
    </row>
    <row r="4628" spans="3:4" ht="14.4" x14ac:dyDescent="0.3">
      <c r="C4628" s="22"/>
      <c r="D4628" s="22"/>
    </row>
    <row r="4629" spans="3:4" ht="14.4" x14ac:dyDescent="0.3">
      <c r="C4629" s="22"/>
      <c r="D4629" s="22"/>
    </row>
    <row r="4630" spans="3:4" ht="14.4" x14ac:dyDescent="0.3">
      <c r="C4630" s="22"/>
      <c r="D4630" s="22"/>
    </row>
    <row r="4631" spans="3:4" ht="14.4" x14ac:dyDescent="0.3">
      <c r="C4631" s="22"/>
      <c r="D4631" s="22"/>
    </row>
    <row r="4632" spans="3:4" ht="14.4" x14ac:dyDescent="0.3">
      <c r="C4632" s="22"/>
      <c r="D4632" s="22"/>
    </row>
    <row r="4633" spans="3:4" ht="14.4" x14ac:dyDescent="0.3">
      <c r="C4633" s="36"/>
      <c r="D4633" s="22"/>
    </row>
    <row r="4634" spans="3:4" ht="14.4" x14ac:dyDescent="0.3">
      <c r="C4634" s="22"/>
      <c r="D4634" s="22"/>
    </row>
    <row r="4635" spans="3:4" ht="14.4" x14ac:dyDescent="0.3">
      <c r="C4635" s="22"/>
      <c r="D4635" s="22"/>
    </row>
    <row r="4636" spans="3:4" ht="14.4" x14ac:dyDescent="0.3">
      <c r="C4636" s="22"/>
      <c r="D4636" s="22"/>
    </row>
    <row r="4637" spans="3:4" ht="14.4" x14ac:dyDescent="0.3">
      <c r="C4637" s="22"/>
      <c r="D4637" s="22"/>
    </row>
    <row r="4638" spans="3:4" ht="14.4" x14ac:dyDescent="0.3">
      <c r="C4638" s="22"/>
      <c r="D4638" s="22"/>
    </row>
    <row r="4639" spans="3:4" ht="14.4" x14ac:dyDescent="0.3">
      <c r="C4639" s="22"/>
      <c r="D4639" s="22"/>
    </row>
    <row r="4640" spans="3:4" ht="14.4" x14ac:dyDescent="0.3">
      <c r="C4640" s="22"/>
      <c r="D4640" s="22"/>
    </row>
    <row r="4641" spans="3:4" ht="14.4" x14ac:dyDescent="0.3">
      <c r="C4641" s="22"/>
      <c r="D4641" s="22"/>
    </row>
    <row r="4642" spans="3:4" ht="14.4" x14ac:dyDescent="0.3">
      <c r="C4642" s="22"/>
      <c r="D4642" s="22"/>
    </row>
    <row r="4643" spans="3:4" ht="14.4" x14ac:dyDescent="0.3">
      <c r="C4643" s="22"/>
      <c r="D4643" s="22"/>
    </row>
    <row r="4644" spans="3:4" ht="14.4" x14ac:dyDescent="0.3">
      <c r="C4644" s="22"/>
      <c r="D4644" s="22"/>
    </row>
    <row r="4645" spans="3:4" ht="14.4" x14ac:dyDescent="0.3">
      <c r="C4645" s="22"/>
      <c r="D4645" s="22"/>
    </row>
    <row r="4646" spans="3:4" ht="14.4" x14ac:dyDescent="0.3">
      <c r="C4646" s="22"/>
      <c r="D4646" s="22"/>
    </row>
    <row r="4647" spans="3:4" ht="14.4" x14ac:dyDescent="0.3">
      <c r="C4647" s="22"/>
      <c r="D4647" s="22"/>
    </row>
    <row r="4648" spans="3:4" ht="14.4" x14ac:dyDescent="0.3">
      <c r="C4648" s="22"/>
      <c r="D4648" s="22"/>
    </row>
    <row r="4649" spans="3:4" ht="14.4" x14ac:dyDescent="0.3">
      <c r="C4649" s="22"/>
      <c r="D4649" s="22"/>
    </row>
    <row r="4650" spans="3:4" ht="14.4" x14ac:dyDescent="0.3">
      <c r="C4650" s="22"/>
      <c r="D4650" s="22"/>
    </row>
    <row r="4651" spans="3:4" ht="14.4" x14ac:dyDescent="0.3">
      <c r="C4651" s="22"/>
      <c r="D4651" s="22"/>
    </row>
    <row r="4652" spans="3:4" ht="14.4" x14ac:dyDescent="0.3">
      <c r="C4652" s="22"/>
      <c r="D4652" s="22"/>
    </row>
    <row r="4653" spans="3:4" ht="14.4" x14ac:dyDescent="0.3">
      <c r="C4653" s="22"/>
      <c r="D4653" s="22"/>
    </row>
    <row r="4654" spans="3:4" ht="14.4" x14ac:dyDescent="0.3">
      <c r="C4654" s="22"/>
      <c r="D4654" s="22"/>
    </row>
    <row r="4655" spans="3:4" ht="14.4" x14ac:dyDescent="0.3">
      <c r="C4655" s="22"/>
      <c r="D4655" s="22"/>
    </row>
    <row r="4656" spans="3:4" ht="14.4" x14ac:dyDescent="0.3">
      <c r="C4656" s="22"/>
      <c r="D4656" s="22"/>
    </row>
    <row r="4657" spans="3:4" ht="14.4" x14ac:dyDescent="0.3">
      <c r="C4657" s="22"/>
      <c r="D4657" s="22"/>
    </row>
    <row r="4658" spans="3:4" ht="14.4" x14ac:dyDescent="0.3">
      <c r="C4658" s="22"/>
      <c r="D4658" s="22"/>
    </row>
    <row r="4659" spans="3:4" ht="14.4" x14ac:dyDescent="0.3">
      <c r="C4659" s="22"/>
      <c r="D4659" s="22"/>
    </row>
    <row r="4660" spans="3:4" ht="14.4" x14ac:dyDescent="0.3">
      <c r="C4660" s="22"/>
      <c r="D4660" s="22"/>
    </row>
    <row r="4661" spans="3:4" ht="14.4" x14ac:dyDescent="0.3">
      <c r="C4661" s="22"/>
      <c r="D4661" s="22"/>
    </row>
    <row r="4662" spans="3:4" ht="14.4" x14ac:dyDescent="0.3">
      <c r="C4662" s="22"/>
      <c r="D4662" s="22"/>
    </row>
    <row r="4663" spans="3:4" ht="14.4" x14ac:dyDescent="0.3">
      <c r="C4663" s="22"/>
      <c r="D4663" s="22"/>
    </row>
    <row r="4664" spans="3:4" ht="14.4" x14ac:dyDescent="0.3">
      <c r="C4664" s="22"/>
      <c r="D4664" s="22"/>
    </row>
    <row r="4665" spans="3:4" ht="14.4" x14ac:dyDescent="0.3">
      <c r="C4665" s="22"/>
      <c r="D4665" s="22"/>
    </row>
    <row r="4666" spans="3:4" ht="14.4" x14ac:dyDescent="0.3">
      <c r="C4666" s="22"/>
      <c r="D4666" s="22"/>
    </row>
    <row r="4667" spans="3:4" ht="14.4" x14ac:dyDescent="0.3">
      <c r="C4667" s="22"/>
      <c r="D4667" s="22"/>
    </row>
    <row r="4668" spans="3:4" ht="14.4" x14ac:dyDescent="0.3">
      <c r="C4668" s="22"/>
      <c r="D4668" s="22"/>
    </row>
    <row r="4669" spans="3:4" ht="14.4" x14ac:dyDescent="0.3">
      <c r="C4669" s="22"/>
      <c r="D4669" s="22"/>
    </row>
    <row r="4670" spans="3:4" ht="14.4" x14ac:dyDescent="0.3">
      <c r="C4670" s="22"/>
      <c r="D4670" s="22"/>
    </row>
    <row r="4671" spans="3:4" ht="14.4" x14ac:dyDescent="0.3">
      <c r="C4671" s="22"/>
      <c r="D4671" s="22"/>
    </row>
    <row r="4672" spans="3:4" ht="14.4" x14ac:dyDescent="0.3">
      <c r="C4672" s="22"/>
      <c r="D4672" s="22"/>
    </row>
    <row r="4673" spans="3:4" ht="14.4" x14ac:dyDescent="0.3">
      <c r="C4673" s="22"/>
      <c r="D4673" s="22"/>
    </row>
    <row r="4674" spans="3:4" ht="14.4" x14ac:dyDescent="0.3">
      <c r="C4674" s="22"/>
      <c r="D4674" s="22"/>
    </row>
    <row r="4675" spans="3:4" ht="14.4" x14ac:dyDescent="0.3">
      <c r="C4675" s="22"/>
      <c r="D4675" s="22"/>
    </row>
    <row r="4676" spans="3:4" ht="14.4" x14ac:dyDescent="0.3">
      <c r="C4676" s="22"/>
      <c r="D4676" s="22"/>
    </row>
    <row r="4677" spans="3:4" ht="14.4" x14ac:dyDescent="0.3">
      <c r="C4677" s="22"/>
      <c r="D4677" s="22"/>
    </row>
    <row r="4678" spans="3:4" ht="14.4" x14ac:dyDescent="0.3">
      <c r="C4678" s="22"/>
      <c r="D4678" s="22"/>
    </row>
    <row r="4679" spans="3:4" ht="14.4" x14ac:dyDescent="0.3">
      <c r="C4679" s="22"/>
      <c r="D4679" s="22"/>
    </row>
    <row r="4680" spans="3:4" ht="14.4" x14ac:dyDescent="0.3">
      <c r="C4680" s="22"/>
      <c r="D4680" s="22"/>
    </row>
    <row r="4681" spans="3:4" ht="14.4" x14ac:dyDescent="0.3">
      <c r="C4681" s="22"/>
      <c r="D4681" s="22"/>
    </row>
    <row r="4682" spans="3:4" ht="14.4" x14ac:dyDescent="0.3">
      <c r="C4682" s="22"/>
      <c r="D4682" s="22"/>
    </row>
    <row r="4683" spans="3:4" ht="14.4" x14ac:dyDescent="0.3">
      <c r="C4683" s="22"/>
      <c r="D4683" s="22"/>
    </row>
    <row r="4684" spans="3:4" ht="14.4" x14ac:dyDescent="0.3">
      <c r="C4684" s="22"/>
      <c r="D4684" s="22"/>
    </row>
    <row r="4685" spans="3:4" ht="14.4" x14ac:dyDescent="0.3">
      <c r="C4685" s="22"/>
      <c r="D4685" s="22"/>
    </row>
    <row r="4686" spans="3:4" ht="14.4" x14ac:dyDescent="0.3">
      <c r="C4686" s="22"/>
      <c r="D4686" s="22"/>
    </row>
    <row r="4687" spans="3:4" ht="14.4" x14ac:dyDescent="0.3">
      <c r="C4687" s="22"/>
      <c r="D4687" s="22"/>
    </row>
    <row r="4688" spans="3:4" ht="14.4" x14ac:dyDescent="0.3">
      <c r="C4688" s="22"/>
      <c r="D4688" s="22"/>
    </row>
    <row r="4689" spans="3:4" ht="14.4" x14ac:dyDescent="0.3">
      <c r="C4689" s="22"/>
      <c r="D4689" s="22"/>
    </row>
    <row r="4690" spans="3:4" ht="14.4" x14ac:dyDescent="0.3">
      <c r="C4690" s="22"/>
      <c r="D4690" s="22"/>
    </row>
    <row r="4691" spans="3:4" ht="14.4" x14ac:dyDescent="0.3">
      <c r="C4691" s="22"/>
      <c r="D4691" s="22"/>
    </row>
    <row r="4692" spans="3:4" ht="14.4" x14ac:dyDescent="0.3">
      <c r="C4692" s="22"/>
      <c r="D4692" s="22"/>
    </row>
    <row r="4693" spans="3:4" ht="14.4" x14ac:dyDescent="0.3">
      <c r="C4693" s="22"/>
      <c r="D4693" s="22"/>
    </row>
    <row r="4694" spans="3:4" ht="14.4" x14ac:dyDescent="0.3">
      <c r="C4694" s="22"/>
      <c r="D4694" s="22"/>
    </row>
    <row r="4695" spans="3:4" ht="14.4" x14ac:dyDescent="0.3">
      <c r="C4695" s="22"/>
      <c r="D4695" s="22"/>
    </row>
    <row r="4696" spans="3:4" ht="14.4" x14ac:dyDescent="0.3">
      <c r="C4696" s="22"/>
      <c r="D4696" s="22"/>
    </row>
    <row r="4697" spans="3:4" ht="14.4" x14ac:dyDescent="0.3">
      <c r="C4697" s="22"/>
      <c r="D4697" s="22"/>
    </row>
    <row r="4698" spans="3:4" ht="14.4" x14ac:dyDescent="0.3">
      <c r="C4698" s="22"/>
      <c r="D4698" s="22"/>
    </row>
    <row r="4699" spans="3:4" ht="14.4" x14ac:dyDescent="0.3">
      <c r="C4699" s="22"/>
      <c r="D4699" s="22"/>
    </row>
    <row r="4700" spans="3:4" ht="14.4" x14ac:dyDescent="0.3">
      <c r="C4700" s="22"/>
      <c r="D4700" s="22"/>
    </row>
    <row r="4701" spans="3:4" ht="14.4" x14ac:dyDescent="0.3">
      <c r="C4701" s="22"/>
      <c r="D4701" s="22"/>
    </row>
    <row r="4702" spans="3:4" ht="14.4" x14ac:dyDescent="0.3">
      <c r="C4702" s="22"/>
      <c r="D4702" s="22"/>
    </row>
    <row r="4703" spans="3:4" ht="14.4" x14ac:dyDescent="0.3">
      <c r="C4703" s="22"/>
      <c r="D4703" s="22"/>
    </row>
    <row r="4704" spans="3:4" ht="14.4" x14ac:dyDescent="0.3">
      <c r="C4704" s="22"/>
      <c r="D4704" s="22"/>
    </row>
    <row r="4705" spans="3:4" ht="14.4" x14ac:dyDescent="0.3">
      <c r="C4705" s="22"/>
      <c r="D4705" s="22"/>
    </row>
    <row r="4706" spans="3:4" ht="14.4" x14ac:dyDescent="0.3">
      <c r="C4706" s="22"/>
      <c r="D4706" s="22"/>
    </row>
    <row r="4707" spans="3:4" ht="14.4" x14ac:dyDescent="0.3">
      <c r="C4707" s="22"/>
      <c r="D4707" s="22"/>
    </row>
    <row r="4708" spans="3:4" ht="14.4" x14ac:dyDescent="0.3">
      <c r="C4708" s="22"/>
      <c r="D4708" s="22"/>
    </row>
    <row r="4709" spans="3:4" ht="14.4" x14ac:dyDescent="0.3">
      <c r="C4709" s="22"/>
      <c r="D4709" s="22"/>
    </row>
    <row r="4710" spans="3:4" ht="14.4" x14ac:dyDescent="0.3">
      <c r="C4710" s="22"/>
      <c r="D4710" s="22"/>
    </row>
    <row r="4711" spans="3:4" ht="14.4" x14ac:dyDescent="0.3">
      <c r="C4711" s="22"/>
      <c r="D4711" s="22"/>
    </row>
    <row r="4712" spans="3:4" ht="14.4" x14ac:dyDescent="0.3">
      <c r="C4712" s="22"/>
      <c r="D4712" s="22"/>
    </row>
    <row r="4713" spans="3:4" ht="14.4" x14ac:dyDescent="0.3">
      <c r="C4713" s="22"/>
      <c r="D4713" s="22"/>
    </row>
    <row r="4714" spans="3:4" ht="14.4" x14ac:dyDescent="0.3">
      <c r="C4714" s="22"/>
      <c r="D4714" s="22"/>
    </row>
    <row r="4715" spans="3:4" ht="14.4" x14ac:dyDescent="0.3">
      <c r="C4715" s="22"/>
      <c r="D4715" s="22"/>
    </row>
    <row r="4716" spans="3:4" ht="14.4" x14ac:dyDescent="0.3">
      <c r="C4716" s="22"/>
      <c r="D4716" s="22"/>
    </row>
    <row r="4717" spans="3:4" ht="14.4" x14ac:dyDescent="0.3">
      <c r="C4717" s="22"/>
      <c r="D4717" s="22"/>
    </row>
    <row r="4718" spans="3:4" ht="14.4" x14ac:dyDescent="0.3">
      <c r="C4718" s="22"/>
      <c r="D4718" s="22"/>
    </row>
    <row r="4719" spans="3:4" ht="14.4" x14ac:dyDescent="0.3">
      <c r="C4719" s="22"/>
      <c r="D4719" s="22"/>
    </row>
    <row r="4720" spans="3:4" ht="14.4" x14ac:dyDescent="0.3">
      <c r="C4720" s="22"/>
      <c r="D4720" s="22"/>
    </row>
    <row r="4721" spans="3:4" ht="14.4" x14ac:dyDescent="0.3">
      <c r="C4721" s="22"/>
      <c r="D4721" s="22"/>
    </row>
    <row r="4722" spans="3:4" ht="14.4" x14ac:dyDescent="0.3">
      <c r="C4722" s="22"/>
      <c r="D4722" s="22"/>
    </row>
    <row r="4723" spans="3:4" ht="14.4" x14ac:dyDescent="0.3">
      <c r="C4723" s="22"/>
      <c r="D4723" s="22"/>
    </row>
    <row r="4724" spans="3:4" ht="14.4" x14ac:dyDescent="0.3">
      <c r="C4724" s="22"/>
      <c r="D4724" s="22"/>
    </row>
    <row r="4725" spans="3:4" ht="14.4" x14ac:dyDescent="0.3">
      <c r="C4725" s="22"/>
      <c r="D4725" s="22"/>
    </row>
    <row r="4726" spans="3:4" ht="14.4" x14ac:dyDescent="0.3">
      <c r="C4726" s="22"/>
      <c r="D4726" s="22"/>
    </row>
    <row r="4727" spans="3:4" ht="14.4" x14ac:dyDescent="0.3">
      <c r="C4727" s="22"/>
      <c r="D4727" s="22"/>
    </row>
    <row r="4728" spans="3:4" ht="14.4" x14ac:dyDescent="0.3">
      <c r="C4728" s="22"/>
      <c r="D4728" s="22"/>
    </row>
    <row r="4729" spans="3:4" ht="14.4" x14ac:dyDescent="0.3">
      <c r="C4729" s="22"/>
      <c r="D4729" s="22"/>
    </row>
    <row r="4730" spans="3:4" ht="14.4" x14ac:dyDescent="0.3">
      <c r="C4730" s="22"/>
      <c r="D4730" s="22"/>
    </row>
    <row r="4731" spans="3:4" ht="14.4" x14ac:dyDescent="0.3">
      <c r="C4731" s="22"/>
      <c r="D4731" s="22"/>
    </row>
    <row r="4732" spans="3:4" ht="14.4" x14ac:dyDescent="0.3">
      <c r="C4732" s="22"/>
      <c r="D4732" s="22"/>
    </row>
    <row r="4733" spans="3:4" ht="14.4" x14ac:dyDescent="0.3">
      <c r="C4733" s="22"/>
      <c r="D4733" s="22"/>
    </row>
    <row r="4734" spans="3:4" ht="14.4" x14ac:dyDescent="0.3">
      <c r="C4734" s="22"/>
      <c r="D4734" s="22"/>
    </row>
    <row r="4735" spans="3:4" ht="14.4" x14ac:dyDescent="0.3">
      <c r="C4735" s="22"/>
      <c r="D4735" s="22"/>
    </row>
    <row r="4736" spans="3:4" ht="14.4" x14ac:dyDescent="0.3">
      <c r="C4736" s="22"/>
      <c r="D4736" s="22"/>
    </row>
    <row r="4737" spans="3:4" ht="14.4" x14ac:dyDescent="0.3">
      <c r="C4737" s="22"/>
      <c r="D4737" s="22"/>
    </row>
    <row r="4738" spans="3:4" ht="14.4" x14ac:dyDescent="0.3">
      <c r="C4738" s="22"/>
      <c r="D4738" s="22"/>
    </row>
    <row r="4739" spans="3:4" ht="14.4" x14ac:dyDescent="0.3">
      <c r="C4739" s="22"/>
      <c r="D4739" s="22"/>
    </row>
    <row r="4740" spans="3:4" ht="14.4" x14ac:dyDescent="0.3">
      <c r="C4740" s="22"/>
      <c r="D4740" s="22"/>
    </row>
    <row r="4741" spans="3:4" ht="14.4" x14ac:dyDescent="0.3">
      <c r="C4741" s="22"/>
      <c r="D4741" s="22"/>
    </row>
    <row r="4742" spans="3:4" ht="14.4" x14ac:dyDescent="0.3">
      <c r="C4742" s="22"/>
      <c r="D4742" s="22"/>
    </row>
    <row r="4743" spans="3:4" ht="14.4" x14ac:dyDescent="0.3">
      <c r="C4743" s="22"/>
      <c r="D4743" s="22"/>
    </row>
    <row r="4744" spans="3:4" ht="14.4" x14ac:dyDescent="0.3">
      <c r="C4744" s="22"/>
      <c r="D4744" s="22"/>
    </row>
    <row r="4745" spans="3:4" ht="14.4" x14ac:dyDescent="0.3">
      <c r="C4745" s="22"/>
      <c r="D4745" s="22"/>
    </row>
    <row r="4746" spans="3:4" ht="14.4" x14ac:dyDescent="0.3">
      <c r="C4746" s="22"/>
      <c r="D4746" s="22"/>
    </row>
    <row r="4747" spans="3:4" ht="14.4" x14ac:dyDescent="0.3">
      <c r="C4747" s="22"/>
      <c r="D4747" s="22"/>
    </row>
    <row r="4748" spans="3:4" ht="14.4" x14ac:dyDescent="0.3">
      <c r="C4748" s="22"/>
      <c r="D4748" s="22"/>
    </row>
    <row r="4749" spans="3:4" ht="14.4" x14ac:dyDescent="0.3">
      <c r="C4749" s="22"/>
      <c r="D4749" s="22"/>
    </row>
    <row r="4750" spans="3:4" ht="14.4" x14ac:dyDescent="0.3">
      <c r="C4750" s="22"/>
      <c r="D4750" s="22"/>
    </row>
    <row r="4751" spans="3:4" ht="14.4" x14ac:dyDescent="0.3">
      <c r="C4751" s="22"/>
      <c r="D4751" s="22"/>
    </row>
    <row r="4752" spans="3:4" ht="14.4" x14ac:dyDescent="0.3">
      <c r="C4752" s="22"/>
      <c r="D4752" s="22"/>
    </row>
    <row r="4753" spans="3:4" ht="14.4" x14ac:dyDescent="0.3">
      <c r="C4753" s="22"/>
      <c r="D4753" s="22"/>
    </row>
    <row r="4754" spans="3:4" ht="14.4" x14ac:dyDescent="0.3">
      <c r="C4754" s="22"/>
      <c r="D4754" s="22"/>
    </row>
    <row r="4755" spans="3:4" ht="14.4" x14ac:dyDescent="0.3">
      <c r="C4755" s="36"/>
      <c r="D4755" s="22"/>
    </row>
    <row r="4756" spans="3:4" ht="14.4" x14ac:dyDescent="0.3">
      <c r="C4756" s="22"/>
      <c r="D4756" s="22"/>
    </row>
    <row r="4757" spans="3:4" ht="14.4" x14ac:dyDescent="0.3">
      <c r="C4757" s="22"/>
      <c r="D4757" s="22"/>
    </row>
    <row r="4758" spans="3:4" ht="14.4" x14ac:dyDescent="0.3">
      <c r="C4758" s="22"/>
      <c r="D4758" s="22"/>
    </row>
    <row r="4759" spans="3:4" ht="14.4" x14ac:dyDescent="0.3">
      <c r="C4759" s="22"/>
      <c r="D4759" s="22"/>
    </row>
    <row r="4760" spans="3:4" ht="14.4" x14ac:dyDescent="0.3">
      <c r="C4760" s="22"/>
      <c r="D4760" s="22"/>
    </row>
    <row r="4761" spans="3:4" ht="14.4" x14ac:dyDescent="0.3">
      <c r="C4761" s="22"/>
      <c r="D4761" s="22"/>
    </row>
    <row r="4762" spans="3:4" ht="14.4" x14ac:dyDescent="0.3">
      <c r="C4762" s="22"/>
      <c r="D4762" s="22"/>
    </row>
    <row r="4763" spans="3:4" ht="14.4" x14ac:dyDescent="0.3">
      <c r="C4763" s="22"/>
      <c r="D4763" s="22"/>
    </row>
    <row r="4764" spans="3:4" ht="14.4" x14ac:dyDescent="0.3">
      <c r="C4764" s="22"/>
      <c r="D4764" s="22"/>
    </row>
    <row r="4765" spans="3:4" ht="14.4" x14ac:dyDescent="0.3">
      <c r="C4765" s="22"/>
      <c r="D4765" s="22"/>
    </row>
    <row r="4766" spans="3:4" ht="14.4" x14ac:dyDescent="0.3">
      <c r="C4766" s="22"/>
      <c r="D4766" s="22"/>
    </row>
    <row r="4767" spans="3:4" ht="14.4" x14ac:dyDescent="0.3">
      <c r="C4767" s="22"/>
      <c r="D4767" s="22"/>
    </row>
    <row r="4768" spans="3:4" ht="14.4" x14ac:dyDescent="0.3">
      <c r="C4768" s="22"/>
      <c r="D4768" s="22"/>
    </row>
    <row r="4769" spans="3:4" ht="14.4" x14ac:dyDescent="0.3">
      <c r="C4769" s="22"/>
      <c r="D4769" s="22"/>
    </row>
    <row r="4770" spans="3:4" ht="14.4" x14ac:dyDescent="0.3">
      <c r="C4770" s="22"/>
      <c r="D4770" s="22"/>
    </row>
    <row r="4771" spans="3:4" ht="14.4" x14ac:dyDescent="0.3">
      <c r="C4771" s="22"/>
      <c r="D4771" s="22"/>
    </row>
    <row r="4772" spans="3:4" ht="14.4" x14ac:dyDescent="0.3">
      <c r="C4772" s="22"/>
      <c r="D4772" s="22"/>
    </row>
    <row r="4773" spans="3:4" ht="14.4" x14ac:dyDescent="0.3">
      <c r="C4773" s="22"/>
      <c r="D4773" s="22"/>
    </row>
    <row r="4774" spans="3:4" ht="14.4" x14ac:dyDescent="0.3">
      <c r="C4774" s="22"/>
      <c r="D4774" s="22"/>
    </row>
    <row r="4775" spans="3:4" ht="14.4" x14ac:dyDescent="0.3">
      <c r="C4775" s="22"/>
      <c r="D4775" s="22"/>
    </row>
    <row r="4776" spans="3:4" ht="14.4" x14ac:dyDescent="0.3">
      <c r="C4776" s="22"/>
      <c r="D4776" s="22"/>
    </row>
    <row r="4777" spans="3:4" ht="14.4" x14ac:dyDescent="0.3">
      <c r="C4777" s="22"/>
      <c r="D4777" s="22"/>
    </row>
    <row r="4778" spans="3:4" ht="14.4" x14ac:dyDescent="0.3">
      <c r="C4778" s="22"/>
      <c r="D4778" s="22"/>
    </row>
    <row r="4779" spans="3:4" ht="14.4" x14ac:dyDescent="0.3">
      <c r="C4779" s="22"/>
      <c r="D4779" s="22"/>
    </row>
    <row r="4780" spans="3:4" ht="14.4" x14ac:dyDescent="0.3">
      <c r="C4780" s="22"/>
      <c r="D4780" s="22"/>
    </row>
    <row r="4781" spans="3:4" ht="14.4" x14ac:dyDescent="0.3">
      <c r="C4781" s="22"/>
      <c r="D4781" s="22"/>
    </row>
    <row r="4782" spans="3:4" ht="14.4" x14ac:dyDescent="0.3">
      <c r="C4782" s="22"/>
      <c r="D4782" s="22"/>
    </row>
    <row r="4783" spans="3:4" ht="14.4" x14ac:dyDescent="0.3">
      <c r="C4783" s="22"/>
      <c r="D4783" s="22"/>
    </row>
    <row r="4784" spans="3:4" ht="14.4" x14ac:dyDescent="0.3">
      <c r="C4784" s="22"/>
      <c r="D4784" s="22"/>
    </row>
    <row r="4785" spans="3:4" ht="14.4" x14ac:dyDescent="0.3">
      <c r="C4785" s="22"/>
      <c r="D4785" s="22"/>
    </row>
    <row r="4786" spans="3:4" ht="14.4" x14ac:dyDescent="0.3">
      <c r="C4786" s="22"/>
      <c r="D4786" s="22"/>
    </row>
    <row r="4787" spans="3:4" ht="14.4" x14ac:dyDescent="0.3">
      <c r="C4787" s="22"/>
      <c r="D4787" s="22"/>
    </row>
    <row r="4788" spans="3:4" ht="14.4" x14ac:dyDescent="0.3">
      <c r="C4788" s="22"/>
      <c r="D4788" s="22"/>
    </row>
    <row r="4789" spans="3:4" ht="14.4" x14ac:dyDescent="0.3">
      <c r="C4789" s="22"/>
      <c r="D4789" s="22"/>
    </row>
    <row r="4790" spans="3:4" ht="14.4" x14ac:dyDescent="0.3">
      <c r="C4790" s="22"/>
      <c r="D4790" s="22"/>
    </row>
    <row r="4791" spans="3:4" ht="14.4" x14ac:dyDescent="0.3">
      <c r="C4791" s="22"/>
      <c r="D4791" s="22"/>
    </row>
    <row r="4792" spans="3:4" ht="14.4" x14ac:dyDescent="0.3">
      <c r="C4792" s="22"/>
      <c r="D4792" s="22"/>
    </row>
    <row r="4793" spans="3:4" ht="14.4" x14ac:dyDescent="0.3">
      <c r="C4793" s="22"/>
      <c r="D4793" s="22"/>
    </row>
    <row r="4794" spans="3:4" ht="14.4" x14ac:dyDescent="0.3">
      <c r="C4794" s="22"/>
      <c r="D4794" s="22"/>
    </row>
    <row r="4795" spans="3:4" ht="14.4" x14ac:dyDescent="0.3">
      <c r="C4795" s="22"/>
      <c r="D4795" s="22"/>
    </row>
    <row r="4796" spans="3:4" ht="14.4" x14ac:dyDescent="0.3">
      <c r="C4796" s="22"/>
      <c r="D4796" s="22"/>
    </row>
    <row r="4797" spans="3:4" ht="14.4" x14ac:dyDescent="0.3">
      <c r="C4797" s="22"/>
      <c r="D4797" s="22"/>
    </row>
    <row r="4798" spans="3:4" ht="14.4" x14ac:dyDescent="0.3">
      <c r="C4798" s="22"/>
      <c r="D4798" s="22"/>
    </row>
    <row r="4799" spans="3:4" ht="14.4" x14ac:dyDescent="0.3">
      <c r="C4799" s="22"/>
      <c r="D4799" s="22"/>
    </row>
    <row r="4800" spans="3:4" ht="14.4" x14ac:dyDescent="0.3">
      <c r="C4800" s="22"/>
      <c r="D4800" s="22"/>
    </row>
    <row r="4801" spans="3:4" ht="14.4" x14ac:dyDescent="0.3">
      <c r="C4801" s="22"/>
      <c r="D4801" s="22"/>
    </row>
    <row r="4802" spans="3:4" ht="14.4" x14ac:dyDescent="0.3">
      <c r="C4802" s="22"/>
      <c r="D4802" s="22"/>
    </row>
    <row r="4803" spans="3:4" ht="14.4" x14ac:dyDescent="0.3">
      <c r="C4803" s="22"/>
      <c r="D4803" s="22"/>
    </row>
    <row r="4804" spans="3:4" ht="14.4" x14ac:dyDescent="0.3">
      <c r="C4804" s="22"/>
      <c r="D4804" s="22"/>
    </row>
    <row r="4805" spans="3:4" ht="14.4" x14ac:dyDescent="0.3">
      <c r="C4805" s="22"/>
      <c r="D4805" s="22"/>
    </row>
    <row r="4806" spans="3:4" ht="14.4" x14ac:dyDescent="0.3">
      <c r="C4806" s="22"/>
      <c r="D4806" s="22"/>
    </row>
    <row r="4807" spans="3:4" ht="14.4" x14ac:dyDescent="0.3">
      <c r="C4807" s="22"/>
      <c r="D4807" s="22"/>
    </row>
    <row r="4808" spans="3:4" ht="14.4" x14ac:dyDescent="0.3">
      <c r="C4808" s="22"/>
      <c r="D4808" s="22"/>
    </row>
    <row r="4809" spans="3:4" ht="14.4" x14ac:dyDescent="0.3">
      <c r="C4809" s="22"/>
      <c r="D4809" s="22"/>
    </row>
    <row r="4810" spans="3:4" ht="14.4" x14ac:dyDescent="0.3">
      <c r="C4810" s="22"/>
      <c r="D4810" s="22"/>
    </row>
    <row r="4811" spans="3:4" ht="14.4" x14ac:dyDescent="0.3">
      <c r="C4811" s="22"/>
      <c r="D4811" s="22"/>
    </row>
    <row r="4812" spans="3:4" ht="14.4" x14ac:dyDescent="0.3">
      <c r="C4812" s="22"/>
      <c r="D4812" s="22"/>
    </row>
    <row r="4813" spans="3:4" ht="14.4" x14ac:dyDescent="0.3">
      <c r="C4813" s="22"/>
      <c r="D4813" s="22"/>
    </row>
    <row r="4814" spans="3:4" ht="14.4" x14ac:dyDescent="0.3">
      <c r="C4814" s="22"/>
      <c r="D4814" s="22"/>
    </row>
    <row r="4815" spans="3:4" ht="14.4" x14ac:dyDescent="0.3">
      <c r="C4815" s="22"/>
      <c r="D4815" s="22"/>
    </row>
    <row r="4816" spans="3:4" ht="14.4" x14ac:dyDescent="0.3">
      <c r="C4816" s="22"/>
      <c r="D4816" s="22"/>
    </row>
    <row r="4817" spans="3:4" ht="14.4" x14ac:dyDescent="0.3">
      <c r="C4817" s="22"/>
      <c r="D4817" s="22"/>
    </row>
    <row r="4818" spans="3:4" ht="14.4" x14ac:dyDescent="0.3">
      <c r="C4818" s="22"/>
      <c r="D4818" s="22"/>
    </row>
    <row r="4819" spans="3:4" ht="14.4" x14ac:dyDescent="0.3">
      <c r="C4819" s="22"/>
      <c r="D4819" s="22"/>
    </row>
    <row r="4820" spans="3:4" ht="14.4" x14ac:dyDescent="0.3">
      <c r="C4820" s="22"/>
      <c r="D4820" s="22"/>
    </row>
    <row r="4821" spans="3:4" ht="14.4" x14ac:dyDescent="0.3">
      <c r="C4821" s="22"/>
      <c r="D4821" s="22"/>
    </row>
    <row r="4822" spans="3:4" ht="14.4" x14ac:dyDescent="0.3">
      <c r="C4822" s="22"/>
      <c r="D4822" s="22"/>
    </row>
    <row r="4823" spans="3:4" ht="14.4" x14ac:dyDescent="0.3">
      <c r="C4823" s="22"/>
      <c r="D4823" s="22"/>
    </row>
    <row r="4824" spans="3:4" ht="14.4" x14ac:dyDescent="0.3">
      <c r="C4824" s="22"/>
      <c r="D4824" s="22"/>
    </row>
    <row r="4825" spans="3:4" ht="14.4" x14ac:dyDescent="0.3">
      <c r="C4825" s="22"/>
      <c r="D4825" s="22"/>
    </row>
    <row r="4826" spans="3:4" ht="14.4" x14ac:dyDescent="0.3">
      <c r="C4826" s="22"/>
      <c r="D4826" s="22"/>
    </row>
    <row r="4827" spans="3:4" ht="14.4" x14ac:dyDescent="0.3">
      <c r="C4827" s="22"/>
      <c r="D4827" s="22"/>
    </row>
    <row r="4828" spans="3:4" ht="14.4" x14ac:dyDescent="0.3">
      <c r="C4828" s="22"/>
      <c r="D4828" s="22"/>
    </row>
    <row r="4829" spans="3:4" ht="14.4" x14ac:dyDescent="0.3">
      <c r="C4829" s="22"/>
      <c r="D4829" s="22"/>
    </row>
    <row r="4830" spans="3:4" ht="14.4" x14ac:dyDescent="0.3">
      <c r="C4830" s="22"/>
      <c r="D4830" s="22"/>
    </row>
    <row r="4831" spans="3:4" ht="14.4" x14ac:dyDescent="0.3">
      <c r="C4831" s="22"/>
      <c r="D4831" s="22"/>
    </row>
    <row r="4832" spans="3:4" ht="14.4" x14ac:dyDescent="0.3">
      <c r="C4832" s="22"/>
      <c r="D4832" s="22"/>
    </row>
    <row r="4833" spans="3:4" ht="14.4" x14ac:dyDescent="0.3">
      <c r="C4833" s="22"/>
      <c r="D4833" s="22"/>
    </row>
    <row r="4834" spans="3:4" ht="14.4" x14ac:dyDescent="0.3">
      <c r="C4834" s="22"/>
      <c r="D4834" s="22"/>
    </row>
    <row r="4835" spans="3:4" ht="14.4" x14ac:dyDescent="0.3">
      <c r="C4835" s="22"/>
      <c r="D4835" s="22"/>
    </row>
    <row r="4836" spans="3:4" ht="14.4" x14ac:dyDescent="0.3">
      <c r="C4836" s="22"/>
      <c r="D4836" s="22"/>
    </row>
    <row r="4837" spans="3:4" ht="14.4" x14ac:dyDescent="0.3">
      <c r="C4837" s="22"/>
      <c r="D4837" s="22"/>
    </row>
    <row r="4838" spans="3:4" ht="14.4" x14ac:dyDescent="0.3">
      <c r="C4838" s="22"/>
      <c r="D4838" s="22"/>
    </row>
    <row r="4839" spans="3:4" ht="14.4" x14ac:dyDescent="0.3">
      <c r="C4839" s="22"/>
      <c r="D4839" s="22"/>
    </row>
    <row r="4840" spans="3:4" ht="14.4" x14ac:dyDescent="0.3">
      <c r="C4840" s="22"/>
      <c r="D4840" s="22"/>
    </row>
    <row r="4841" spans="3:4" ht="14.4" x14ac:dyDescent="0.3">
      <c r="C4841" s="22"/>
      <c r="D4841" s="22"/>
    </row>
    <row r="4842" spans="3:4" ht="14.4" x14ac:dyDescent="0.3">
      <c r="C4842" s="22"/>
      <c r="D4842" s="22"/>
    </row>
    <row r="4843" spans="3:4" ht="14.4" x14ac:dyDescent="0.3">
      <c r="C4843" s="22"/>
      <c r="D4843" s="22"/>
    </row>
    <row r="4844" spans="3:4" ht="14.4" x14ac:dyDescent="0.3">
      <c r="C4844" s="22"/>
      <c r="D4844" s="22"/>
    </row>
    <row r="4845" spans="3:4" ht="14.4" x14ac:dyDescent="0.3">
      <c r="C4845" s="22"/>
      <c r="D4845" s="22"/>
    </row>
    <row r="4846" spans="3:4" ht="14.4" x14ac:dyDescent="0.3">
      <c r="C4846" s="22"/>
      <c r="D4846" s="22"/>
    </row>
    <row r="4847" spans="3:4" ht="14.4" x14ac:dyDescent="0.3">
      <c r="C4847" s="22"/>
      <c r="D4847" s="22"/>
    </row>
    <row r="4848" spans="3:4" ht="14.4" x14ac:dyDescent="0.3">
      <c r="C4848" s="22"/>
      <c r="D4848" s="22"/>
    </row>
    <row r="4849" spans="3:4" ht="14.4" x14ac:dyDescent="0.3">
      <c r="C4849" s="22"/>
      <c r="D4849" s="22"/>
    </row>
    <row r="4850" spans="3:4" ht="14.4" x14ac:dyDescent="0.3">
      <c r="C4850" s="22"/>
      <c r="D4850" s="22"/>
    </row>
    <row r="4851" spans="3:4" ht="14.4" x14ac:dyDescent="0.3">
      <c r="C4851" s="22"/>
      <c r="D4851" s="22"/>
    </row>
    <row r="4852" spans="3:4" ht="14.4" x14ac:dyDescent="0.3">
      <c r="C4852" s="22"/>
      <c r="D4852" s="22"/>
    </row>
    <row r="4853" spans="3:4" ht="14.4" x14ac:dyDescent="0.3">
      <c r="C4853" s="22"/>
      <c r="D4853" s="22"/>
    </row>
    <row r="4854" spans="3:4" ht="14.4" x14ac:dyDescent="0.3">
      <c r="C4854" s="22"/>
      <c r="D4854" s="22"/>
    </row>
    <row r="4855" spans="3:4" ht="14.4" x14ac:dyDescent="0.3">
      <c r="C4855" s="22"/>
      <c r="D4855" s="22"/>
    </row>
    <row r="4856" spans="3:4" ht="14.4" x14ac:dyDescent="0.3">
      <c r="C4856" s="22"/>
      <c r="D4856" s="22"/>
    </row>
    <row r="4857" spans="3:4" ht="14.4" x14ac:dyDescent="0.3">
      <c r="C4857" s="22"/>
      <c r="D4857" s="22"/>
    </row>
    <row r="4858" spans="3:4" ht="14.4" x14ac:dyDescent="0.3">
      <c r="C4858" s="22"/>
      <c r="D4858" s="22"/>
    </row>
    <row r="4859" spans="3:4" ht="14.4" x14ac:dyDescent="0.3">
      <c r="C4859" s="22"/>
      <c r="D4859" s="22"/>
    </row>
    <row r="4860" spans="3:4" ht="14.4" x14ac:dyDescent="0.3">
      <c r="C4860" s="22"/>
      <c r="D4860" s="22"/>
    </row>
    <row r="4861" spans="3:4" ht="14.4" x14ac:dyDescent="0.3">
      <c r="C4861" s="22"/>
      <c r="D4861" s="22"/>
    </row>
    <row r="4862" spans="3:4" ht="14.4" x14ac:dyDescent="0.3">
      <c r="C4862" s="22"/>
      <c r="D4862" s="22"/>
    </row>
    <row r="4863" spans="3:4" ht="14.4" x14ac:dyDescent="0.3">
      <c r="C4863" s="22"/>
      <c r="D4863" s="22"/>
    </row>
    <row r="4864" spans="3:4" ht="14.4" x14ac:dyDescent="0.3">
      <c r="C4864" s="22"/>
      <c r="D4864" s="22"/>
    </row>
    <row r="4865" spans="3:4" ht="14.4" x14ac:dyDescent="0.3">
      <c r="C4865" s="22"/>
      <c r="D4865" s="22"/>
    </row>
    <row r="4866" spans="3:4" ht="14.4" x14ac:dyDescent="0.3">
      <c r="C4866" s="22"/>
      <c r="D4866" s="22"/>
    </row>
    <row r="4867" spans="3:4" ht="14.4" x14ac:dyDescent="0.3">
      <c r="C4867" s="22"/>
      <c r="D4867" s="22"/>
    </row>
    <row r="4868" spans="3:4" ht="14.4" x14ac:dyDescent="0.3">
      <c r="C4868" s="22"/>
      <c r="D4868" s="22"/>
    </row>
    <row r="4869" spans="3:4" ht="14.4" x14ac:dyDescent="0.3">
      <c r="C4869" s="22"/>
      <c r="D4869" s="22"/>
    </row>
    <row r="4870" spans="3:4" ht="14.4" x14ac:dyDescent="0.3">
      <c r="C4870" s="22"/>
      <c r="D4870" s="22"/>
    </row>
    <row r="4871" spans="3:4" ht="14.4" x14ac:dyDescent="0.3">
      <c r="C4871" s="36"/>
      <c r="D4871" s="22"/>
    </row>
    <row r="4872" spans="3:4" ht="14.4" x14ac:dyDescent="0.3">
      <c r="C4872" s="22"/>
      <c r="D4872" s="22"/>
    </row>
    <row r="4873" spans="3:4" ht="14.4" x14ac:dyDescent="0.3">
      <c r="C4873" s="22"/>
      <c r="D4873" s="22"/>
    </row>
    <row r="4874" spans="3:4" ht="14.4" x14ac:dyDescent="0.3">
      <c r="C4874" s="22"/>
      <c r="D4874" s="22"/>
    </row>
    <row r="4875" spans="3:4" ht="14.4" x14ac:dyDescent="0.3">
      <c r="C4875" s="22"/>
      <c r="D4875" s="22"/>
    </row>
    <row r="4876" spans="3:4" ht="14.4" x14ac:dyDescent="0.3">
      <c r="C4876" s="22"/>
      <c r="D4876" s="22"/>
    </row>
    <row r="4877" spans="3:4" ht="14.4" x14ac:dyDescent="0.3">
      <c r="C4877" s="22"/>
      <c r="D4877" s="22"/>
    </row>
    <row r="4878" spans="3:4" ht="14.4" x14ac:dyDescent="0.3">
      <c r="C4878" s="22"/>
      <c r="D4878" s="22"/>
    </row>
    <row r="4879" spans="3:4" ht="14.4" x14ac:dyDescent="0.3">
      <c r="C4879" s="22"/>
      <c r="D4879" s="22"/>
    </row>
    <row r="4880" spans="3:4" ht="14.4" x14ac:dyDescent="0.3">
      <c r="C4880" s="22"/>
      <c r="D4880" s="22"/>
    </row>
    <row r="4881" spans="3:4" ht="14.4" x14ac:dyDescent="0.3">
      <c r="C4881" s="22"/>
      <c r="D4881" s="22"/>
    </row>
    <row r="4882" spans="3:4" ht="14.4" x14ac:dyDescent="0.3">
      <c r="C4882" s="22"/>
      <c r="D4882" s="22"/>
    </row>
    <row r="4883" spans="3:4" ht="14.4" x14ac:dyDescent="0.3">
      <c r="C4883" s="22"/>
      <c r="D4883" s="22"/>
    </row>
    <row r="4884" spans="3:4" ht="14.4" x14ac:dyDescent="0.3">
      <c r="C4884" s="22"/>
      <c r="D4884" s="22"/>
    </row>
    <row r="4885" spans="3:4" ht="14.4" x14ac:dyDescent="0.3">
      <c r="C4885" s="22"/>
      <c r="D4885" s="22"/>
    </row>
    <row r="4886" spans="3:4" ht="14.4" x14ac:dyDescent="0.3">
      <c r="C4886" s="22"/>
      <c r="D4886" s="22"/>
    </row>
    <row r="4887" spans="3:4" ht="14.4" x14ac:dyDescent="0.3">
      <c r="C4887" s="22"/>
      <c r="D4887" s="22"/>
    </row>
    <row r="4888" spans="3:4" ht="14.4" x14ac:dyDescent="0.3">
      <c r="C4888" s="22"/>
      <c r="D4888" s="22"/>
    </row>
    <row r="4889" spans="3:4" ht="14.4" x14ac:dyDescent="0.3">
      <c r="C4889" s="22"/>
      <c r="D4889" s="22"/>
    </row>
    <row r="4890" spans="3:4" ht="14.4" x14ac:dyDescent="0.3">
      <c r="C4890" s="22"/>
      <c r="D4890" s="22"/>
    </row>
    <row r="4891" spans="3:4" ht="14.4" x14ac:dyDescent="0.3">
      <c r="C4891" s="22"/>
      <c r="D4891" s="22"/>
    </row>
    <row r="4892" spans="3:4" ht="14.4" x14ac:dyDescent="0.3">
      <c r="C4892" s="22"/>
      <c r="D4892" s="22"/>
    </row>
    <row r="4893" spans="3:4" ht="14.4" x14ac:dyDescent="0.3">
      <c r="C4893" s="22"/>
      <c r="D4893" s="22"/>
    </row>
    <row r="4894" spans="3:4" ht="14.4" x14ac:dyDescent="0.3">
      <c r="C4894" s="22"/>
      <c r="D4894" s="22"/>
    </row>
    <row r="4895" spans="3:4" ht="14.4" x14ac:dyDescent="0.3">
      <c r="C4895" s="22"/>
      <c r="D4895" s="22"/>
    </row>
    <row r="4896" spans="3:4" ht="14.4" x14ac:dyDescent="0.3">
      <c r="C4896" s="22"/>
      <c r="D4896" s="22"/>
    </row>
    <row r="4897" spans="3:4" ht="14.4" x14ac:dyDescent="0.3">
      <c r="C4897" s="22"/>
      <c r="D4897" s="22"/>
    </row>
    <row r="4898" spans="3:4" ht="14.4" x14ac:dyDescent="0.3">
      <c r="C4898" s="22"/>
      <c r="D4898" s="22"/>
    </row>
    <row r="4899" spans="3:4" ht="14.4" x14ac:dyDescent="0.3">
      <c r="C4899" s="22"/>
      <c r="D4899" s="22"/>
    </row>
    <row r="4900" spans="3:4" ht="14.4" x14ac:dyDescent="0.3">
      <c r="C4900" s="22"/>
      <c r="D4900" s="22"/>
    </row>
    <row r="4901" spans="3:4" ht="14.4" x14ac:dyDescent="0.3">
      <c r="C4901" s="22"/>
      <c r="D4901" s="22"/>
    </row>
    <row r="4902" spans="3:4" ht="14.4" x14ac:dyDescent="0.3">
      <c r="C4902" s="22"/>
      <c r="D4902" s="22"/>
    </row>
    <row r="4903" spans="3:4" ht="14.4" x14ac:dyDescent="0.3">
      <c r="C4903" s="22"/>
      <c r="D4903" s="22"/>
    </row>
    <row r="4904" spans="3:4" ht="14.4" x14ac:dyDescent="0.3">
      <c r="C4904" s="22"/>
      <c r="D4904" s="22"/>
    </row>
    <row r="4905" spans="3:4" ht="14.4" x14ac:dyDescent="0.3">
      <c r="C4905" s="22"/>
      <c r="D4905" s="22"/>
    </row>
    <row r="4906" spans="3:4" ht="14.4" x14ac:dyDescent="0.3">
      <c r="C4906" s="22"/>
      <c r="D4906" s="22"/>
    </row>
    <row r="4907" spans="3:4" ht="14.4" x14ac:dyDescent="0.3">
      <c r="C4907" s="22"/>
      <c r="D4907" s="22"/>
    </row>
    <row r="4908" spans="3:4" ht="14.4" x14ac:dyDescent="0.3">
      <c r="C4908" s="22"/>
      <c r="D4908" s="22"/>
    </row>
    <row r="4909" spans="3:4" ht="14.4" x14ac:dyDescent="0.3">
      <c r="C4909" s="22"/>
      <c r="D4909" s="22"/>
    </row>
    <row r="4910" spans="3:4" ht="14.4" x14ac:dyDescent="0.3">
      <c r="C4910" s="22"/>
      <c r="D4910" s="22"/>
    </row>
    <row r="4911" spans="3:4" ht="14.4" x14ac:dyDescent="0.3">
      <c r="C4911" s="22"/>
      <c r="D4911" s="22"/>
    </row>
    <row r="4912" spans="3:4" ht="14.4" x14ac:dyDescent="0.3">
      <c r="C4912" s="22"/>
      <c r="D4912" s="22"/>
    </row>
    <row r="4913" spans="3:4" ht="14.4" x14ac:dyDescent="0.3">
      <c r="C4913" s="22"/>
      <c r="D4913" s="22"/>
    </row>
    <row r="4914" spans="3:4" ht="14.4" x14ac:dyDescent="0.3">
      <c r="C4914" s="22"/>
      <c r="D4914" s="22"/>
    </row>
    <row r="4915" spans="3:4" ht="14.4" x14ac:dyDescent="0.3">
      <c r="C4915" s="22"/>
      <c r="D4915" s="22"/>
    </row>
    <row r="4916" spans="3:4" ht="14.4" x14ac:dyDescent="0.3">
      <c r="C4916" s="22"/>
      <c r="D4916" s="22"/>
    </row>
    <row r="4917" spans="3:4" ht="14.4" x14ac:dyDescent="0.3">
      <c r="C4917" s="22"/>
      <c r="D4917" s="22"/>
    </row>
    <row r="4918" spans="3:4" ht="14.4" x14ac:dyDescent="0.3">
      <c r="C4918" s="22"/>
      <c r="D4918" s="22"/>
    </row>
    <row r="4919" spans="3:4" ht="14.4" x14ac:dyDescent="0.3">
      <c r="C4919" s="22"/>
      <c r="D4919" s="22"/>
    </row>
    <row r="4920" spans="3:4" ht="14.4" x14ac:dyDescent="0.3">
      <c r="C4920" s="22"/>
      <c r="D4920" s="22"/>
    </row>
    <row r="4921" spans="3:4" ht="14.4" x14ac:dyDescent="0.3">
      <c r="C4921" s="22"/>
      <c r="D4921" s="22"/>
    </row>
    <row r="4922" spans="3:4" ht="14.4" x14ac:dyDescent="0.3">
      <c r="C4922" s="22"/>
      <c r="D4922" s="22"/>
    </row>
    <row r="4923" spans="3:4" ht="14.4" x14ac:dyDescent="0.3">
      <c r="C4923" s="22"/>
      <c r="D4923" s="22"/>
    </row>
    <row r="4924" spans="3:4" ht="14.4" x14ac:dyDescent="0.3">
      <c r="C4924" s="22"/>
      <c r="D4924" s="22"/>
    </row>
    <row r="4925" spans="3:4" ht="14.4" x14ac:dyDescent="0.3">
      <c r="C4925" s="22"/>
      <c r="D4925" s="22"/>
    </row>
    <row r="4926" spans="3:4" ht="14.4" x14ac:dyDescent="0.3">
      <c r="C4926" s="22"/>
      <c r="D4926" s="22"/>
    </row>
    <row r="4927" spans="3:4" ht="14.4" x14ac:dyDescent="0.3">
      <c r="C4927" s="22"/>
      <c r="D4927" s="22"/>
    </row>
    <row r="4928" spans="3:4" ht="14.4" x14ac:dyDescent="0.3">
      <c r="C4928" s="22"/>
      <c r="D4928" s="22"/>
    </row>
    <row r="4929" spans="3:4" ht="14.4" x14ac:dyDescent="0.3">
      <c r="C4929" s="22"/>
      <c r="D4929" s="22"/>
    </row>
    <row r="4930" spans="3:4" ht="14.4" x14ac:dyDescent="0.3">
      <c r="C4930" s="22"/>
      <c r="D4930" s="22"/>
    </row>
    <row r="4931" spans="3:4" ht="14.4" x14ac:dyDescent="0.3">
      <c r="C4931" s="22"/>
      <c r="D4931" s="22"/>
    </row>
    <row r="4932" spans="3:4" ht="14.4" x14ac:dyDescent="0.3">
      <c r="C4932" s="22"/>
      <c r="D4932" s="22"/>
    </row>
    <row r="4933" spans="3:4" ht="14.4" x14ac:dyDescent="0.3">
      <c r="C4933" s="22"/>
      <c r="D4933" s="22"/>
    </row>
    <row r="4934" spans="3:4" ht="14.4" x14ac:dyDescent="0.3">
      <c r="C4934" s="22"/>
      <c r="D4934" s="22"/>
    </row>
    <row r="4935" spans="3:4" ht="14.4" x14ac:dyDescent="0.3">
      <c r="C4935" s="22"/>
      <c r="D4935" s="22"/>
    </row>
    <row r="4936" spans="3:4" ht="14.4" x14ac:dyDescent="0.3">
      <c r="C4936" s="22"/>
      <c r="D4936" s="22"/>
    </row>
    <row r="4937" spans="3:4" ht="14.4" x14ac:dyDescent="0.3">
      <c r="C4937" s="22"/>
      <c r="D4937" s="22"/>
    </row>
    <row r="4938" spans="3:4" ht="14.4" x14ac:dyDescent="0.3">
      <c r="C4938" s="22"/>
      <c r="D4938" s="22"/>
    </row>
    <row r="4939" spans="3:4" ht="14.4" x14ac:dyDescent="0.3">
      <c r="C4939" s="22"/>
      <c r="D4939" s="22"/>
    </row>
    <row r="4940" spans="3:4" ht="14.4" x14ac:dyDescent="0.3">
      <c r="C4940" s="22"/>
      <c r="D4940" s="22"/>
    </row>
    <row r="4941" spans="3:4" ht="14.4" x14ac:dyDescent="0.3">
      <c r="C4941" s="22"/>
      <c r="D4941" s="22"/>
    </row>
    <row r="4942" spans="3:4" ht="14.4" x14ac:dyDescent="0.3">
      <c r="C4942" s="22"/>
      <c r="D4942" s="22"/>
    </row>
    <row r="4943" spans="3:4" ht="14.4" x14ac:dyDescent="0.3">
      <c r="C4943" s="22"/>
      <c r="D4943" s="22"/>
    </row>
    <row r="4944" spans="3:4" ht="14.4" x14ac:dyDescent="0.3">
      <c r="C4944" s="22"/>
      <c r="D4944" s="22"/>
    </row>
    <row r="4945" spans="3:4" ht="14.4" x14ac:dyDescent="0.3">
      <c r="C4945" s="22"/>
      <c r="D4945" s="22"/>
    </row>
    <row r="4946" spans="3:4" ht="14.4" x14ac:dyDescent="0.3">
      <c r="C4946" s="22"/>
      <c r="D4946" s="22"/>
    </row>
    <row r="4947" spans="3:4" ht="14.4" x14ac:dyDescent="0.3">
      <c r="C4947" s="22"/>
      <c r="D4947" s="22"/>
    </row>
    <row r="4948" spans="3:4" ht="14.4" x14ac:dyDescent="0.3">
      <c r="C4948" s="22"/>
      <c r="D4948" s="22"/>
    </row>
    <row r="4949" spans="3:4" ht="14.4" x14ac:dyDescent="0.3">
      <c r="C4949" s="22"/>
      <c r="D4949" s="22"/>
    </row>
    <row r="4950" spans="3:4" ht="14.4" x14ac:dyDescent="0.3">
      <c r="C4950" s="22"/>
      <c r="D4950" s="22"/>
    </row>
    <row r="4951" spans="3:4" ht="14.4" x14ac:dyDescent="0.3">
      <c r="C4951" s="22"/>
      <c r="D4951" s="22"/>
    </row>
    <row r="4952" spans="3:4" ht="14.4" x14ac:dyDescent="0.3">
      <c r="C4952" s="22"/>
      <c r="D4952" s="22"/>
    </row>
    <row r="4953" spans="3:4" ht="14.4" x14ac:dyDescent="0.3">
      <c r="C4953" s="22"/>
      <c r="D4953" s="22"/>
    </row>
    <row r="4954" spans="3:4" ht="14.4" x14ac:dyDescent="0.3">
      <c r="C4954" s="22"/>
      <c r="D4954" s="22"/>
    </row>
    <row r="4955" spans="3:4" ht="14.4" x14ac:dyDescent="0.3">
      <c r="C4955" s="22"/>
      <c r="D4955" s="22"/>
    </row>
    <row r="4956" spans="3:4" ht="14.4" x14ac:dyDescent="0.3">
      <c r="C4956" s="22"/>
      <c r="D4956" s="22"/>
    </row>
    <row r="4957" spans="3:4" ht="14.4" x14ac:dyDescent="0.3">
      <c r="C4957" s="22"/>
      <c r="D4957" s="22"/>
    </row>
    <row r="4958" spans="3:4" ht="14.4" x14ac:dyDescent="0.3">
      <c r="C4958" s="22"/>
      <c r="D4958" s="22"/>
    </row>
    <row r="4959" spans="3:4" ht="14.4" x14ac:dyDescent="0.3">
      <c r="C4959" s="22"/>
      <c r="D4959" s="22"/>
    </row>
    <row r="4960" spans="3:4" ht="14.4" x14ac:dyDescent="0.3">
      <c r="C4960" s="22"/>
      <c r="D4960" s="22"/>
    </row>
    <row r="4961" spans="3:4" ht="14.4" x14ac:dyDescent="0.3">
      <c r="C4961" s="22"/>
      <c r="D4961" s="22"/>
    </row>
    <row r="4962" spans="3:4" ht="14.4" x14ac:dyDescent="0.3">
      <c r="C4962" s="22"/>
      <c r="D4962" s="22"/>
    </row>
    <row r="4963" spans="3:4" ht="14.4" x14ac:dyDescent="0.3">
      <c r="C4963" s="22"/>
      <c r="D4963" s="22"/>
    </row>
    <row r="4964" spans="3:4" ht="14.4" x14ac:dyDescent="0.3">
      <c r="C4964" s="22"/>
      <c r="D4964" s="22"/>
    </row>
    <row r="4965" spans="3:4" ht="14.4" x14ac:dyDescent="0.3">
      <c r="C4965" s="22"/>
      <c r="D4965" s="22"/>
    </row>
    <row r="4966" spans="3:4" ht="14.4" x14ac:dyDescent="0.3">
      <c r="C4966" s="22"/>
      <c r="D4966" s="22"/>
    </row>
    <row r="4967" spans="3:4" ht="14.4" x14ac:dyDescent="0.3">
      <c r="C4967" s="22"/>
      <c r="D4967" s="22"/>
    </row>
    <row r="4968" spans="3:4" ht="14.4" x14ac:dyDescent="0.3">
      <c r="C4968" s="22"/>
      <c r="D4968" s="22"/>
    </row>
    <row r="4969" spans="3:4" ht="14.4" x14ac:dyDescent="0.3">
      <c r="C4969" s="22"/>
      <c r="D4969" s="22"/>
    </row>
    <row r="4970" spans="3:4" ht="14.4" x14ac:dyDescent="0.3">
      <c r="C4970" s="22"/>
      <c r="D4970" s="22"/>
    </row>
    <row r="4971" spans="3:4" ht="14.4" x14ac:dyDescent="0.3">
      <c r="C4971" s="22"/>
      <c r="D4971" s="22"/>
    </row>
    <row r="4972" spans="3:4" ht="14.4" x14ac:dyDescent="0.3">
      <c r="C4972" s="22"/>
      <c r="D4972" s="22"/>
    </row>
    <row r="4973" spans="3:4" ht="14.4" x14ac:dyDescent="0.3">
      <c r="C4973" s="22"/>
      <c r="D4973" s="22"/>
    </row>
    <row r="4974" spans="3:4" ht="14.4" x14ac:dyDescent="0.3">
      <c r="C4974" s="22"/>
      <c r="D4974" s="22"/>
    </row>
    <row r="4975" spans="3:4" ht="14.4" x14ac:dyDescent="0.3">
      <c r="C4975" s="22"/>
      <c r="D4975" s="22"/>
    </row>
    <row r="4976" spans="3:4" ht="14.4" x14ac:dyDescent="0.3">
      <c r="C4976" s="22"/>
      <c r="D4976" s="22"/>
    </row>
    <row r="4977" spans="3:4" ht="14.4" x14ac:dyDescent="0.3">
      <c r="C4977" s="22"/>
      <c r="D4977" s="22"/>
    </row>
    <row r="4978" spans="3:4" ht="14.4" x14ac:dyDescent="0.3">
      <c r="C4978" s="22"/>
      <c r="D4978" s="22"/>
    </row>
    <row r="4979" spans="3:4" ht="14.4" x14ac:dyDescent="0.3">
      <c r="C4979" s="22"/>
      <c r="D4979" s="22"/>
    </row>
    <row r="4980" spans="3:4" ht="14.4" x14ac:dyDescent="0.3">
      <c r="C4980" s="22"/>
      <c r="D4980" s="22"/>
    </row>
    <row r="4981" spans="3:4" ht="14.4" x14ac:dyDescent="0.3">
      <c r="C4981" s="22"/>
      <c r="D4981" s="22"/>
    </row>
    <row r="4982" spans="3:4" ht="14.4" x14ac:dyDescent="0.3">
      <c r="C4982" s="22"/>
      <c r="D4982" s="22"/>
    </row>
    <row r="4983" spans="3:4" ht="14.4" x14ac:dyDescent="0.3">
      <c r="C4983" s="22"/>
      <c r="D4983" s="22"/>
    </row>
    <row r="4984" spans="3:4" ht="14.4" x14ac:dyDescent="0.3">
      <c r="C4984" s="22"/>
      <c r="D4984" s="22"/>
    </row>
    <row r="4985" spans="3:4" ht="14.4" x14ac:dyDescent="0.3">
      <c r="C4985" s="22"/>
      <c r="D4985" s="22"/>
    </row>
    <row r="4986" spans="3:4" ht="14.4" x14ac:dyDescent="0.3">
      <c r="C4986" s="22"/>
      <c r="D4986" s="22"/>
    </row>
    <row r="4987" spans="3:4" ht="14.4" x14ac:dyDescent="0.3">
      <c r="C4987" s="22"/>
      <c r="D4987" s="22"/>
    </row>
    <row r="4988" spans="3:4" ht="14.4" x14ac:dyDescent="0.3">
      <c r="C4988" s="22"/>
      <c r="D4988" s="22"/>
    </row>
    <row r="4989" spans="3:4" ht="14.4" x14ac:dyDescent="0.3">
      <c r="C4989" s="22"/>
      <c r="D4989" s="22"/>
    </row>
    <row r="4990" spans="3:4" ht="14.4" x14ac:dyDescent="0.3">
      <c r="C4990" s="22"/>
      <c r="D4990" s="22"/>
    </row>
    <row r="4991" spans="3:4" ht="14.4" x14ac:dyDescent="0.3">
      <c r="C4991" s="22"/>
      <c r="D4991" s="22"/>
    </row>
    <row r="4992" spans="3:4" ht="14.4" x14ac:dyDescent="0.3">
      <c r="C4992" s="22"/>
      <c r="D4992" s="22"/>
    </row>
    <row r="4993" spans="3:4" ht="14.4" x14ac:dyDescent="0.3">
      <c r="C4993" s="22"/>
      <c r="D4993" s="22"/>
    </row>
    <row r="4994" spans="3:4" ht="14.4" x14ac:dyDescent="0.3">
      <c r="C4994" s="22"/>
      <c r="D4994" s="22"/>
    </row>
    <row r="4995" spans="3:4" ht="14.4" x14ac:dyDescent="0.3">
      <c r="C4995" s="22"/>
      <c r="D4995" s="22"/>
    </row>
    <row r="4996" spans="3:4" ht="14.4" x14ac:dyDescent="0.3">
      <c r="C4996" s="22"/>
      <c r="D4996" s="22"/>
    </row>
    <row r="4997" spans="3:4" ht="14.4" x14ac:dyDescent="0.3">
      <c r="C4997" s="22"/>
      <c r="D4997" s="22"/>
    </row>
    <row r="4998" spans="3:4" ht="14.4" x14ac:dyDescent="0.3">
      <c r="C4998" s="22"/>
      <c r="D4998" s="22"/>
    </row>
    <row r="4999" spans="3:4" ht="14.4" x14ac:dyDescent="0.3">
      <c r="C4999" s="22"/>
      <c r="D4999" s="22"/>
    </row>
    <row r="5000" spans="3:4" ht="14.4" x14ac:dyDescent="0.3">
      <c r="C5000" s="36"/>
      <c r="D5000" s="22"/>
    </row>
    <row r="5001" spans="3:4" ht="14.4" x14ac:dyDescent="0.3">
      <c r="C5001" s="22"/>
      <c r="D5001" s="22"/>
    </row>
    <row r="5002" spans="3:4" ht="14.4" x14ac:dyDescent="0.3">
      <c r="C5002" s="22"/>
      <c r="D5002" s="22"/>
    </row>
    <row r="5003" spans="3:4" ht="14.4" x14ac:dyDescent="0.3">
      <c r="C5003" s="22"/>
      <c r="D5003" s="22"/>
    </row>
    <row r="5004" spans="3:4" ht="14.4" x14ac:dyDescent="0.3">
      <c r="C5004" s="22"/>
      <c r="D5004" s="22"/>
    </row>
    <row r="5005" spans="3:4" ht="14.4" x14ac:dyDescent="0.3">
      <c r="C5005" s="22"/>
      <c r="D5005" s="22"/>
    </row>
    <row r="5006" spans="3:4" ht="14.4" x14ac:dyDescent="0.3">
      <c r="C5006" s="22"/>
      <c r="D5006" s="22"/>
    </row>
    <row r="5007" spans="3:4" ht="14.4" x14ac:dyDescent="0.3">
      <c r="C5007" s="22"/>
      <c r="D5007" s="22"/>
    </row>
    <row r="5008" spans="3:4" ht="14.4" x14ac:dyDescent="0.3">
      <c r="C5008" s="22"/>
      <c r="D5008" s="22"/>
    </row>
    <row r="5009" spans="3:4" ht="14.4" x14ac:dyDescent="0.3">
      <c r="C5009" s="22"/>
      <c r="D5009" s="22"/>
    </row>
    <row r="5010" spans="3:4" ht="14.4" x14ac:dyDescent="0.3">
      <c r="C5010" s="22"/>
      <c r="D5010" s="22"/>
    </row>
    <row r="5011" spans="3:4" ht="14.4" x14ac:dyDescent="0.3">
      <c r="C5011" s="22"/>
      <c r="D5011" s="22"/>
    </row>
    <row r="5012" spans="3:4" ht="14.4" x14ac:dyDescent="0.3">
      <c r="C5012" s="22"/>
      <c r="D5012" s="22"/>
    </row>
    <row r="5013" spans="3:4" ht="14.4" x14ac:dyDescent="0.3">
      <c r="C5013" s="22"/>
      <c r="D5013" s="22"/>
    </row>
    <row r="5014" spans="3:4" ht="14.4" x14ac:dyDescent="0.3">
      <c r="C5014" s="22"/>
      <c r="D5014" s="22"/>
    </row>
    <row r="5015" spans="3:4" ht="14.4" x14ac:dyDescent="0.3">
      <c r="C5015" s="22"/>
      <c r="D5015" s="22"/>
    </row>
    <row r="5016" spans="3:4" ht="14.4" x14ac:dyDescent="0.3">
      <c r="C5016" s="22"/>
      <c r="D5016" s="22"/>
    </row>
    <row r="5017" spans="3:4" ht="14.4" x14ac:dyDescent="0.3">
      <c r="C5017" s="22"/>
      <c r="D5017" s="22"/>
    </row>
    <row r="5018" spans="3:4" ht="14.4" x14ac:dyDescent="0.3">
      <c r="C5018" s="22"/>
      <c r="D5018" s="22"/>
    </row>
    <row r="5019" spans="3:4" ht="14.4" x14ac:dyDescent="0.3">
      <c r="C5019" s="22"/>
      <c r="D5019" s="22"/>
    </row>
    <row r="5020" spans="3:4" ht="14.4" x14ac:dyDescent="0.3">
      <c r="C5020" s="22"/>
      <c r="D5020" s="22"/>
    </row>
    <row r="5021" spans="3:4" ht="14.4" x14ac:dyDescent="0.3">
      <c r="C5021" s="22"/>
      <c r="D5021" s="22"/>
    </row>
    <row r="5022" spans="3:4" ht="14.4" x14ac:dyDescent="0.3">
      <c r="C5022" s="22"/>
      <c r="D5022" s="22"/>
    </row>
    <row r="5023" spans="3:4" ht="14.4" x14ac:dyDescent="0.3">
      <c r="C5023" s="22"/>
      <c r="D5023" s="22"/>
    </row>
    <row r="5024" spans="3:4" ht="14.4" x14ac:dyDescent="0.3">
      <c r="C5024" s="22"/>
      <c r="D5024" s="22"/>
    </row>
    <row r="5025" spans="3:4" ht="14.4" x14ac:dyDescent="0.3">
      <c r="C5025" s="22"/>
      <c r="D5025" s="22"/>
    </row>
    <row r="5026" spans="3:4" ht="14.4" x14ac:dyDescent="0.3">
      <c r="C5026" s="22"/>
      <c r="D5026" s="22"/>
    </row>
    <row r="5027" spans="3:4" ht="14.4" x14ac:dyDescent="0.3">
      <c r="C5027" s="22"/>
      <c r="D5027" s="22"/>
    </row>
    <row r="5028" spans="3:4" ht="14.4" x14ac:dyDescent="0.3">
      <c r="C5028" s="22"/>
      <c r="D5028" s="22"/>
    </row>
    <row r="5029" spans="3:4" ht="14.4" x14ac:dyDescent="0.3">
      <c r="C5029" s="22"/>
      <c r="D5029" s="22"/>
    </row>
    <row r="5030" spans="3:4" ht="14.4" x14ac:dyDescent="0.3">
      <c r="C5030" s="22"/>
      <c r="D5030" s="22"/>
    </row>
    <row r="5031" spans="3:4" ht="14.4" x14ac:dyDescent="0.3">
      <c r="C5031" s="22"/>
      <c r="D5031" s="22"/>
    </row>
    <row r="5032" spans="3:4" ht="14.4" x14ac:dyDescent="0.3">
      <c r="C5032" s="22"/>
      <c r="D5032" s="22"/>
    </row>
    <row r="5033" spans="3:4" ht="14.4" x14ac:dyDescent="0.3">
      <c r="C5033" s="22"/>
      <c r="D5033" s="22"/>
    </row>
    <row r="5034" spans="3:4" ht="14.4" x14ac:dyDescent="0.3">
      <c r="C5034" s="22"/>
      <c r="D5034" s="22"/>
    </row>
    <row r="5035" spans="3:4" ht="14.4" x14ac:dyDescent="0.3">
      <c r="C5035" s="22"/>
      <c r="D5035" s="22"/>
    </row>
    <row r="5036" spans="3:4" ht="14.4" x14ac:dyDescent="0.3">
      <c r="C5036" s="22"/>
      <c r="D5036" s="22"/>
    </row>
    <row r="5037" spans="3:4" ht="14.4" x14ac:dyDescent="0.3">
      <c r="C5037" s="22"/>
      <c r="D5037" s="22"/>
    </row>
    <row r="5038" spans="3:4" ht="14.4" x14ac:dyDescent="0.3">
      <c r="C5038" s="22"/>
      <c r="D5038" s="22"/>
    </row>
    <row r="5039" spans="3:4" ht="14.4" x14ac:dyDescent="0.3">
      <c r="C5039" s="22"/>
      <c r="D5039" s="22"/>
    </row>
    <row r="5040" spans="3:4" ht="14.4" x14ac:dyDescent="0.3">
      <c r="C5040" s="22"/>
      <c r="D5040" s="22"/>
    </row>
    <row r="5041" spans="3:4" ht="14.4" x14ac:dyDescent="0.3">
      <c r="C5041" s="22"/>
      <c r="D5041" s="22"/>
    </row>
    <row r="5042" spans="3:4" ht="14.4" x14ac:dyDescent="0.3">
      <c r="C5042" s="22"/>
      <c r="D5042" s="22"/>
    </row>
    <row r="5043" spans="3:4" ht="14.4" x14ac:dyDescent="0.3">
      <c r="C5043" s="22"/>
      <c r="D5043" s="22"/>
    </row>
    <row r="5044" spans="3:4" ht="14.4" x14ac:dyDescent="0.3">
      <c r="C5044" s="22"/>
      <c r="D5044" s="22"/>
    </row>
    <row r="5045" spans="3:4" ht="14.4" x14ac:dyDescent="0.3">
      <c r="C5045" s="22"/>
      <c r="D5045" s="22"/>
    </row>
    <row r="5046" spans="3:4" ht="14.4" x14ac:dyDescent="0.3">
      <c r="C5046" s="22"/>
      <c r="D5046" s="22"/>
    </row>
    <row r="5047" spans="3:4" ht="14.4" x14ac:dyDescent="0.3">
      <c r="C5047" s="22"/>
      <c r="D5047" s="22"/>
    </row>
    <row r="5048" spans="3:4" ht="14.4" x14ac:dyDescent="0.3">
      <c r="C5048" s="22"/>
      <c r="D5048" s="22"/>
    </row>
    <row r="5049" spans="3:4" ht="14.4" x14ac:dyDescent="0.3">
      <c r="C5049" s="22"/>
      <c r="D5049" s="22"/>
    </row>
    <row r="5050" spans="3:4" ht="14.4" x14ac:dyDescent="0.3">
      <c r="C5050" s="22"/>
      <c r="D5050" s="22"/>
    </row>
    <row r="5051" spans="3:4" ht="14.4" x14ac:dyDescent="0.3">
      <c r="C5051" s="22"/>
      <c r="D5051" s="22"/>
    </row>
    <row r="5052" spans="3:4" ht="14.4" x14ac:dyDescent="0.3">
      <c r="C5052" s="22"/>
      <c r="D5052" s="22"/>
    </row>
    <row r="5053" spans="3:4" ht="14.4" x14ac:dyDescent="0.3">
      <c r="C5053" s="22"/>
      <c r="D5053" s="22"/>
    </row>
    <row r="5054" spans="3:4" ht="14.4" x14ac:dyDescent="0.3">
      <c r="C5054" s="22"/>
      <c r="D5054" s="22"/>
    </row>
    <row r="5055" spans="3:4" ht="14.4" x14ac:dyDescent="0.3">
      <c r="C5055" s="22"/>
      <c r="D5055" s="22"/>
    </row>
    <row r="5056" spans="3:4" ht="14.4" x14ac:dyDescent="0.3">
      <c r="C5056" s="22"/>
      <c r="D5056" s="22"/>
    </row>
    <row r="5057" spans="3:4" ht="14.4" x14ac:dyDescent="0.3">
      <c r="C5057" s="22"/>
      <c r="D5057" s="22"/>
    </row>
    <row r="5058" spans="3:4" ht="14.4" x14ac:dyDescent="0.3">
      <c r="C5058" s="22"/>
      <c r="D5058" s="22"/>
    </row>
    <row r="5059" spans="3:4" ht="14.4" x14ac:dyDescent="0.3">
      <c r="C5059" s="22"/>
      <c r="D5059" s="22"/>
    </row>
    <row r="5060" spans="3:4" ht="14.4" x14ac:dyDescent="0.3">
      <c r="C5060" s="22"/>
      <c r="D5060" s="22"/>
    </row>
    <row r="5061" spans="3:4" ht="14.4" x14ac:dyDescent="0.3">
      <c r="C5061" s="22"/>
      <c r="D5061" s="22"/>
    </row>
    <row r="5062" spans="3:4" ht="14.4" x14ac:dyDescent="0.3">
      <c r="C5062" s="22"/>
      <c r="D5062" s="22"/>
    </row>
    <row r="5063" spans="3:4" ht="14.4" x14ac:dyDescent="0.3">
      <c r="C5063" s="22"/>
      <c r="D5063" s="22"/>
    </row>
    <row r="5064" spans="3:4" ht="14.4" x14ac:dyDescent="0.3">
      <c r="C5064" s="22"/>
      <c r="D5064" s="22"/>
    </row>
    <row r="5065" spans="3:4" ht="14.4" x14ac:dyDescent="0.3">
      <c r="C5065" s="22"/>
      <c r="D5065" s="22"/>
    </row>
    <row r="5066" spans="3:4" ht="14.4" x14ac:dyDescent="0.3">
      <c r="C5066" s="22"/>
      <c r="D5066" s="22"/>
    </row>
    <row r="5067" spans="3:4" ht="14.4" x14ac:dyDescent="0.3">
      <c r="C5067" s="22"/>
      <c r="D5067" s="22"/>
    </row>
    <row r="5068" spans="3:4" ht="14.4" x14ac:dyDescent="0.3">
      <c r="C5068" s="22"/>
      <c r="D5068" s="22"/>
    </row>
    <row r="5069" spans="3:4" ht="14.4" x14ac:dyDescent="0.3">
      <c r="C5069" s="22"/>
      <c r="D5069" s="22"/>
    </row>
    <row r="5070" spans="3:4" ht="14.4" x14ac:dyDescent="0.3">
      <c r="C5070" s="22"/>
      <c r="D5070" s="22"/>
    </row>
    <row r="5071" spans="3:4" ht="14.4" x14ac:dyDescent="0.3">
      <c r="C5071" s="22"/>
      <c r="D5071" s="22"/>
    </row>
    <row r="5072" spans="3:4" ht="14.4" x14ac:dyDescent="0.3">
      <c r="C5072" s="22"/>
      <c r="D5072" s="22"/>
    </row>
    <row r="5073" spans="3:4" ht="14.4" x14ac:dyDescent="0.3">
      <c r="C5073" s="22"/>
      <c r="D5073" s="22"/>
    </row>
    <row r="5074" spans="3:4" ht="14.4" x14ac:dyDescent="0.3">
      <c r="C5074" s="22"/>
      <c r="D5074" s="22"/>
    </row>
    <row r="5075" spans="3:4" ht="14.4" x14ac:dyDescent="0.3">
      <c r="C5075" s="22"/>
      <c r="D5075" s="22"/>
    </row>
    <row r="5076" spans="3:4" ht="14.4" x14ac:dyDescent="0.3">
      <c r="C5076" s="22"/>
      <c r="D5076" s="22"/>
    </row>
    <row r="5077" spans="3:4" ht="14.4" x14ac:dyDescent="0.3">
      <c r="C5077" s="22"/>
      <c r="D5077" s="22"/>
    </row>
    <row r="5078" spans="3:4" ht="14.4" x14ac:dyDescent="0.3">
      <c r="C5078" s="22"/>
      <c r="D5078" s="22"/>
    </row>
    <row r="5079" spans="3:4" ht="14.4" x14ac:dyDescent="0.3">
      <c r="C5079" s="22"/>
      <c r="D5079" s="22"/>
    </row>
    <row r="5080" spans="3:4" ht="14.4" x14ac:dyDescent="0.3">
      <c r="C5080" s="22"/>
      <c r="D5080" s="22"/>
    </row>
    <row r="5081" spans="3:4" ht="14.4" x14ac:dyDescent="0.3">
      <c r="C5081" s="22"/>
      <c r="D5081" s="22"/>
    </row>
    <row r="5082" spans="3:4" ht="14.4" x14ac:dyDescent="0.3">
      <c r="C5082" s="22"/>
      <c r="D5082" s="22"/>
    </row>
    <row r="5083" spans="3:4" ht="14.4" x14ac:dyDescent="0.3">
      <c r="C5083" s="22"/>
      <c r="D5083" s="22"/>
    </row>
    <row r="5084" spans="3:4" ht="14.4" x14ac:dyDescent="0.3">
      <c r="C5084" s="22"/>
      <c r="D5084" s="22"/>
    </row>
    <row r="5085" spans="3:4" ht="14.4" x14ac:dyDescent="0.3">
      <c r="C5085" s="22"/>
      <c r="D5085" s="22"/>
    </row>
    <row r="5086" spans="3:4" ht="14.4" x14ac:dyDescent="0.3">
      <c r="C5086" s="22"/>
      <c r="D5086" s="22"/>
    </row>
    <row r="5087" spans="3:4" ht="14.4" x14ac:dyDescent="0.3">
      <c r="C5087" s="22"/>
      <c r="D5087" s="22"/>
    </row>
    <row r="5088" spans="3:4" ht="14.4" x14ac:dyDescent="0.3">
      <c r="C5088" s="22"/>
      <c r="D5088" s="22"/>
    </row>
    <row r="5089" spans="3:4" ht="14.4" x14ac:dyDescent="0.3">
      <c r="C5089" s="22"/>
      <c r="D5089" s="22"/>
    </row>
    <row r="5090" spans="3:4" ht="14.4" x14ac:dyDescent="0.3">
      <c r="C5090" s="22"/>
      <c r="D5090" s="22"/>
    </row>
    <row r="5091" spans="3:4" ht="14.4" x14ac:dyDescent="0.3">
      <c r="C5091" s="22"/>
      <c r="D5091" s="22"/>
    </row>
    <row r="5092" spans="3:4" ht="14.4" x14ac:dyDescent="0.3">
      <c r="C5092" s="22"/>
      <c r="D5092" s="22"/>
    </row>
    <row r="5093" spans="3:4" ht="14.4" x14ac:dyDescent="0.3">
      <c r="C5093" s="22"/>
      <c r="D5093" s="22"/>
    </row>
    <row r="5094" spans="3:4" ht="14.4" x14ac:dyDescent="0.3">
      <c r="C5094" s="22"/>
      <c r="D5094" s="22"/>
    </row>
    <row r="5095" spans="3:4" ht="14.4" x14ac:dyDescent="0.3">
      <c r="C5095" s="22"/>
      <c r="D5095" s="22"/>
    </row>
    <row r="5096" spans="3:4" ht="14.4" x14ac:dyDescent="0.3">
      <c r="C5096" s="22"/>
      <c r="D5096" s="22"/>
    </row>
    <row r="5097" spans="3:4" ht="14.4" x14ac:dyDescent="0.3">
      <c r="C5097" s="22"/>
      <c r="D5097" s="22"/>
    </row>
    <row r="5098" spans="3:4" ht="14.4" x14ac:dyDescent="0.3">
      <c r="C5098" s="22"/>
      <c r="D5098" s="22"/>
    </row>
    <row r="5099" spans="3:4" ht="14.4" x14ac:dyDescent="0.3">
      <c r="C5099" s="22"/>
      <c r="D5099" s="22"/>
    </row>
    <row r="5100" spans="3:4" ht="14.4" x14ac:dyDescent="0.3">
      <c r="C5100" s="22"/>
      <c r="D5100" s="22"/>
    </row>
    <row r="5101" spans="3:4" ht="14.4" x14ac:dyDescent="0.3">
      <c r="C5101" s="22"/>
      <c r="D5101" s="22"/>
    </row>
    <row r="5102" spans="3:4" ht="14.4" x14ac:dyDescent="0.3">
      <c r="C5102" s="22"/>
      <c r="D5102" s="22"/>
    </row>
    <row r="5103" spans="3:4" ht="14.4" x14ac:dyDescent="0.3">
      <c r="C5103" s="22"/>
      <c r="D5103" s="22"/>
    </row>
    <row r="5104" spans="3:4" ht="14.4" x14ac:dyDescent="0.3">
      <c r="C5104" s="22"/>
      <c r="D5104" s="22"/>
    </row>
    <row r="5105" spans="3:4" ht="14.4" x14ac:dyDescent="0.3">
      <c r="C5105" s="22"/>
      <c r="D5105" s="22"/>
    </row>
    <row r="5106" spans="3:4" ht="14.4" x14ac:dyDescent="0.3">
      <c r="C5106" s="22"/>
      <c r="D5106" s="22"/>
    </row>
    <row r="5107" spans="3:4" ht="14.4" x14ac:dyDescent="0.3">
      <c r="C5107" s="22"/>
      <c r="D5107" s="22"/>
    </row>
    <row r="5108" spans="3:4" ht="14.4" x14ac:dyDescent="0.3">
      <c r="C5108" s="22"/>
      <c r="D5108" s="22"/>
    </row>
    <row r="5109" spans="3:4" ht="14.4" x14ac:dyDescent="0.3">
      <c r="C5109" s="22"/>
      <c r="D5109" s="22"/>
    </row>
    <row r="5110" spans="3:4" ht="14.4" x14ac:dyDescent="0.3">
      <c r="C5110" s="22"/>
      <c r="D5110" s="22"/>
    </row>
    <row r="5111" spans="3:4" ht="14.4" x14ac:dyDescent="0.3">
      <c r="C5111" s="22"/>
      <c r="D5111" s="22"/>
    </row>
    <row r="5112" spans="3:4" ht="14.4" x14ac:dyDescent="0.3">
      <c r="C5112" s="22"/>
      <c r="D5112" s="22"/>
    </row>
    <row r="5113" spans="3:4" ht="14.4" x14ac:dyDescent="0.3">
      <c r="C5113" s="22"/>
      <c r="D5113" s="22"/>
    </row>
    <row r="5114" spans="3:4" ht="14.4" x14ac:dyDescent="0.3">
      <c r="C5114" s="22"/>
      <c r="D5114" s="22"/>
    </row>
    <row r="5115" spans="3:4" ht="14.4" x14ac:dyDescent="0.3">
      <c r="C5115" s="22"/>
      <c r="D5115" s="22"/>
    </row>
    <row r="5116" spans="3:4" ht="14.4" x14ac:dyDescent="0.3">
      <c r="C5116" s="22"/>
      <c r="D5116" s="22"/>
    </row>
    <row r="5117" spans="3:4" ht="14.4" x14ac:dyDescent="0.3">
      <c r="C5117" s="22"/>
      <c r="D5117" s="22"/>
    </row>
    <row r="5118" spans="3:4" ht="14.4" x14ac:dyDescent="0.3">
      <c r="C5118" s="22"/>
      <c r="D5118" s="22"/>
    </row>
    <row r="5119" spans="3:4" ht="14.4" x14ac:dyDescent="0.3">
      <c r="C5119" s="22"/>
      <c r="D5119" s="22"/>
    </row>
    <row r="5120" spans="3:4" ht="14.4" x14ac:dyDescent="0.3">
      <c r="C5120" s="22"/>
      <c r="D5120" s="22"/>
    </row>
    <row r="5121" spans="3:4" ht="14.4" x14ac:dyDescent="0.3">
      <c r="C5121" s="22"/>
      <c r="D5121" s="22"/>
    </row>
    <row r="5122" spans="3:4" ht="14.4" x14ac:dyDescent="0.3">
      <c r="C5122" s="36"/>
      <c r="D5122" s="22"/>
    </row>
    <row r="5123" spans="3:4" ht="14.4" x14ac:dyDescent="0.3">
      <c r="C5123" s="22"/>
      <c r="D5123" s="22"/>
    </row>
    <row r="5124" spans="3:4" ht="14.4" x14ac:dyDescent="0.3">
      <c r="C5124" s="22"/>
      <c r="D5124" s="22"/>
    </row>
    <row r="5125" spans="3:4" ht="14.4" x14ac:dyDescent="0.3">
      <c r="C5125" s="22"/>
      <c r="D5125" s="22"/>
    </row>
    <row r="5126" spans="3:4" ht="14.4" x14ac:dyDescent="0.3">
      <c r="C5126" s="22"/>
      <c r="D5126" s="22"/>
    </row>
    <row r="5127" spans="3:4" ht="14.4" x14ac:dyDescent="0.3">
      <c r="C5127" s="22"/>
      <c r="D5127" s="22"/>
    </row>
    <row r="5128" spans="3:4" ht="14.4" x14ac:dyDescent="0.3">
      <c r="C5128" s="22"/>
      <c r="D5128" s="22"/>
    </row>
    <row r="5129" spans="3:4" ht="14.4" x14ac:dyDescent="0.3">
      <c r="C5129" s="22"/>
      <c r="D5129" s="22"/>
    </row>
    <row r="5130" spans="3:4" ht="14.4" x14ac:dyDescent="0.3">
      <c r="C5130" s="22"/>
      <c r="D5130" s="22"/>
    </row>
    <row r="5131" spans="3:4" ht="14.4" x14ac:dyDescent="0.3">
      <c r="C5131" s="22"/>
      <c r="D5131" s="22"/>
    </row>
    <row r="5132" spans="3:4" ht="14.4" x14ac:dyDescent="0.3">
      <c r="C5132" s="22"/>
      <c r="D5132" s="22"/>
    </row>
    <row r="5133" spans="3:4" ht="14.4" x14ac:dyDescent="0.3">
      <c r="C5133" s="22"/>
      <c r="D5133" s="22"/>
    </row>
    <row r="5134" spans="3:4" ht="14.4" x14ac:dyDescent="0.3">
      <c r="C5134" s="22"/>
      <c r="D5134" s="22"/>
    </row>
    <row r="5135" spans="3:4" ht="14.4" x14ac:dyDescent="0.3">
      <c r="C5135" s="22"/>
      <c r="D5135" s="22"/>
    </row>
    <row r="5136" spans="3:4" ht="14.4" x14ac:dyDescent="0.3">
      <c r="C5136" s="22"/>
      <c r="D5136" s="22"/>
    </row>
    <row r="5137" spans="3:4" ht="14.4" x14ac:dyDescent="0.3">
      <c r="C5137" s="22"/>
      <c r="D5137" s="22"/>
    </row>
    <row r="5138" spans="3:4" ht="14.4" x14ac:dyDescent="0.3">
      <c r="C5138" s="22"/>
      <c r="D5138" s="22"/>
    </row>
    <row r="5139" spans="3:4" ht="14.4" x14ac:dyDescent="0.3">
      <c r="C5139" s="22"/>
      <c r="D5139" s="22"/>
    </row>
    <row r="5140" spans="3:4" ht="14.4" x14ac:dyDescent="0.3">
      <c r="C5140" s="22"/>
      <c r="D5140" s="22"/>
    </row>
    <row r="5141" spans="3:4" ht="14.4" x14ac:dyDescent="0.3">
      <c r="C5141" s="22"/>
      <c r="D5141" s="22"/>
    </row>
    <row r="5142" spans="3:4" ht="14.4" x14ac:dyDescent="0.3">
      <c r="C5142" s="22"/>
      <c r="D5142" s="22"/>
    </row>
    <row r="5143" spans="3:4" ht="14.4" x14ac:dyDescent="0.3">
      <c r="C5143" s="22"/>
      <c r="D5143" s="22"/>
    </row>
    <row r="5144" spans="3:4" ht="14.4" x14ac:dyDescent="0.3">
      <c r="C5144" s="22"/>
      <c r="D5144" s="22"/>
    </row>
    <row r="5145" spans="3:4" ht="14.4" x14ac:dyDescent="0.3">
      <c r="C5145" s="22"/>
      <c r="D5145" s="22"/>
    </row>
    <row r="5146" spans="3:4" ht="14.4" x14ac:dyDescent="0.3">
      <c r="C5146" s="22"/>
      <c r="D5146" s="22"/>
    </row>
    <row r="5147" spans="3:4" ht="14.4" x14ac:dyDescent="0.3">
      <c r="C5147" s="22"/>
      <c r="D5147" s="22"/>
    </row>
    <row r="5148" spans="3:4" ht="14.4" x14ac:dyDescent="0.3">
      <c r="C5148" s="22"/>
      <c r="D5148" s="22"/>
    </row>
    <row r="5149" spans="3:4" ht="14.4" x14ac:dyDescent="0.3">
      <c r="C5149" s="22"/>
      <c r="D5149" s="22"/>
    </row>
    <row r="5150" spans="3:4" ht="14.4" x14ac:dyDescent="0.3">
      <c r="C5150" s="22"/>
      <c r="D5150" s="22"/>
    </row>
    <row r="5151" spans="3:4" ht="14.4" x14ac:dyDescent="0.3">
      <c r="C5151" s="22"/>
      <c r="D5151" s="22"/>
    </row>
    <row r="5152" spans="3:4" ht="14.4" x14ac:dyDescent="0.3">
      <c r="C5152" s="22"/>
      <c r="D5152" s="22"/>
    </row>
    <row r="5153" spans="3:4" ht="14.4" x14ac:dyDescent="0.3">
      <c r="C5153" s="22"/>
      <c r="D5153" s="22"/>
    </row>
    <row r="5154" spans="3:4" ht="14.4" x14ac:dyDescent="0.3">
      <c r="C5154" s="22"/>
      <c r="D5154" s="22"/>
    </row>
    <row r="5155" spans="3:4" ht="14.4" x14ac:dyDescent="0.3">
      <c r="C5155" s="22"/>
      <c r="D5155" s="22"/>
    </row>
    <row r="5156" spans="3:4" ht="14.4" x14ac:dyDescent="0.3">
      <c r="C5156" s="22"/>
      <c r="D5156" s="22"/>
    </row>
    <row r="5157" spans="3:4" ht="14.4" x14ac:dyDescent="0.3">
      <c r="C5157" s="22"/>
      <c r="D5157" s="22"/>
    </row>
    <row r="5158" spans="3:4" ht="14.4" x14ac:dyDescent="0.3">
      <c r="C5158" s="22"/>
      <c r="D5158" s="22"/>
    </row>
    <row r="5159" spans="3:4" ht="14.4" x14ac:dyDescent="0.3">
      <c r="C5159" s="22"/>
      <c r="D5159" s="22"/>
    </row>
    <row r="5160" spans="3:4" ht="14.4" x14ac:dyDescent="0.3">
      <c r="C5160" s="22"/>
      <c r="D5160" s="22"/>
    </row>
    <row r="5161" spans="3:4" ht="14.4" x14ac:dyDescent="0.3">
      <c r="C5161" s="22"/>
      <c r="D5161" s="22"/>
    </row>
    <row r="5162" spans="3:4" ht="14.4" x14ac:dyDescent="0.3">
      <c r="C5162" s="22"/>
      <c r="D5162" s="22"/>
    </row>
    <row r="5163" spans="3:4" ht="14.4" x14ac:dyDescent="0.3">
      <c r="C5163" s="22"/>
      <c r="D5163" s="22"/>
    </row>
    <row r="5164" spans="3:4" ht="14.4" x14ac:dyDescent="0.3">
      <c r="C5164" s="22"/>
      <c r="D5164" s="22"/>
    </row>
    <row r="5165" spans="3:4" ht="14.4" x14ac:dyDescent="0.3">
      <c r="C5165" s="22"/>
      <c r="D5165" s="22"/>
    </row>
    <row r="5166" spans="3:4" ht="14.4" x14ac:dyDescent="0.3">
      <c r="C5166" s="22"/>
      <c r="D5166" s="22"/>
    </row>
    <row r="5167" spans="3:4" ht="14.4" x14ac:dyDescent="0.3">
      <c r="C5167" s="22"/>
      <c r="D5167" s="22"/>
    </row>
    <row r="5168" spans="3:4" ht="14.4" x14ac:dyDescent="0.3">
      <c r="C5168" s="22"/>
      <c r="D5168" s="22"/>
    </row>
    <row r="5169" spans="3:4" ht="14.4" x14ac:dyDescent="0.3">
      <c r="C5169" s="22"/>
      <c r="D5169" s="22"/>
    </row>
    <row r="5170" spans="3:4" ht="14.4" x14ac:dyDescent="0.3">
      <c r="C5170" s="22"/>
      <c r="D5170" s="22"/>
    </row>
    <row r="5171" spans="3:4" ht="14.4" x14ac:dyDescent="0.3">
      <c r="C5171" s="22"/>
      <c r="D5171" s="22"/>
    </row>
    <row r="5172" spans="3:4" ht="14.4" x14ac:dyDescent="0.3">
      <c r="C5172" s="22"/>
      <c r="D5172" s="22"/>
    </row>
    <row r="5173" spans="3:4" ht="14.4" x14ac:dyDescent="0.3">
      <c r="C5173" s="22"/>
      <c r="D5173" s="22"/>
    </row>
    <row r="5174" spans="3:4" ht="14.4" x14ac:dyDescent="0.3">
      <c r="C5174" s="22"/>
      <c r="D5174" s="22"/>
    </row>
    <row r="5175" spans="3:4" ht="14.4" x14ac:dyDescent="0.3">
      <c r="C5175" s="22"/>
      <c r="D5175" s="22"/>
    </row>
    <row r="5176" spans="3:4" ht="14.4" x14ac:dyDescent="0.3">
      <c r="C5176" s="22"/>
      <c r="D5176" s="22"/>
    </row>
    <row r="5177" spans="3:4" ht="14.4" x14ac:dyDescent="0.3">
      <c r="C5177" s="22"/>
      <c r="D5177" s="22"/>
    </row>
    <row r="5178" spans="3:4" ht="14.4" x14ac:dyDescent="0.3">
      <c r="C5178" s="22"/>
      <c r="D5178" s="22"/>
    </row>
    <row r="5179" spans="3:4" ht="14.4" x14ac:dyDescent="0.3">
      <c r="C5179" s="22"/>
      <c r="D5179" s="22"/>
    </row>
    <row r="5180" spans="3:4" ht="14.4" x14ac:dyDescent="0.3">
      <c r="C5180" s="22"/>
      <c r="D5180" s="22"/>
    </row>
    <row r="5181" spans="3:4" ht="14.4" x14ac:dyDescent="0.3">
      <c r="C5181" s="22"/>
      <c r="D5181" s="22"/>
    </row>
    <row r="5182" spans="3:4" ht="14.4" x14ac:dyDescent="0.3">
      <c r="C5182" s="22"/>
      <c r="D5182" s="22"/>
    </row>
    <row r="5183" spans="3:4" ht="14.4" x14ac:dyDescent="0.3">
      <c r="C5183" s="22"/>
      <c r="D5183" s="22"/>
    </row>
    <row r="5184" spans="3:4" ht="14.4" x14ac:dyDescent="0.3">
      <c r="C5184" s="22"/>
      <c r="D5184" s="22"/>
    </row>
    <row r="5185" spans="3:4" ht="14.4" x14ac:dyDescent="0.3">
      <c r="C5185" s="22"/>
      <c r="D5185" s="22"/>
    </row>
    <row r="5186" spans="3:4" ht="14.4" x14ac:dyDescent="0.3">
      <c r="C5186" s="22"/>
      <c r="D5186" s="22"/>
    </row>
    <row r="5187" spans="3:4" ht="14.4" x14ac:dyDescent="0.3">
      <c r="C5187" s="22"/>
      <c r="D5187" s="22"/>
    </row>
    <row r="5188" spans="3:4" ht="14.4" x14ac:dyDescent="0.3">
      <c r="C5188" s="22"/>
      <c r="D5188" s="22"/>
    </row>
    <row r="5189" spans="3:4" ht="14.4" x14ac:dyDescent="0.3">
      <c r="C5189" s="22"/>
      <c r="D5189" s="22"/>
    </row>
    <row r="5190" spans="3:4" ht="14.4" x14ac:dyDescent="0.3">
      <c r="C5190" s="22"/>
      <c r="D5190" s="22"/>
    </row>
    <row r="5191" spans="3:4" ht="14.4" x14ac:dyDescent="0.3">
      <c r="C5191" s="22"/>
      <c r="D5191" s="22"/>
    </row>
    <row r="5192" spans="3:4" ht="14.4" x14ac:dyDescent="0.3">
      <c r="C5192" s="22"/>
      <c r="D5192" s="22"/>
    </row>
    <row r="5193" spans="3:4" ht="14.4" x14ac:dyDescent="0.3">
      <c r="C5193" s="22"/>
      <c r="D5193" s="22"/>
    </row>
    <row r="5194" spans="3:4" ht="14.4" x14ac:dyDescent="0.3">
      <c r="C5194" s="22"/>
      <c r="D5194" s="22"/>
    </row>
    <row r="5195" spans="3:4" ht="14.4" x14ac:dyDescent="0.3">
      <c r="C5195" s="22"/>
      <c r="D5195" s="22"/>
    </row>
    <row r="5196" spans="3:4" ht="14.4" x14ac:dyDescent="0.3">
      <c r="C5196" s="22"/>
      <c r="D5196" s="22"/>
    </row>
    <row r="5197" spans="3:4" ht="14.4" x14ac:dyDescent="0.3">
      <c r="C5197" s="22"/>
      <c r="D5197" s="22"/>
    </row>
    <row r="5198" spans="3:4" ht="14.4" x14ac:dyDescent="0.3">
      <c r="C5198" s="22"/>
      <c r="D5198" s="22"/>
    </row>
    <row r="5199" spans="3:4" ht="14.4" x14ac:dyDescent="0.3">
      <c r="C5199" s="22"/>
      <c r="D5199" s="22"/>
    </row>
    <row r="5200" spans="3:4" ht="14.4" x14ac:dyDescent="0.3">
      <c r="C5200" s="22"/>
      <c r="D5200" s="22"/>
    </row>
    <row r="5201" spans="3:4" ht="14.4" x14ac:dyDescent="0.3">
      <c r="C5201" s="22"/>
      <c r="D5201" s="22"/>
    </row>
    <row r="5202" spans="3:4" ht="14.4" x14ac:dyDescent="0.3">
      <c r="C5202" s="22"/>
      <c r="D5202" s="22"/>
    </row>
    <row r="5203" spans="3:4" ht="14.4" x14ac:dyDescent="0.3">
      <c r="C5203" s="22"/>
      <c r="D5203" s="22"/>
    </row>
    <row r="5204" spans="3:4" ht="14.4" x14ac:dyDescent="0.3">
      <c r="C5204" s="22"/>
      <c r="D5204" s="22"/>
    </row>
    <row r="5205" spans="3:4" ht="14.4" x14ac:dyDescent="0.3">
      <c r="C5205" s="22"/>
      <c r="D5205" s="22"/>
    </row>
    <row r="5206" spans="3:4" ht="14.4" x14ac:dyDescent="0.3">
      <c r="C5206" s="22"/>
      <c r="D5206" s="22"/>
    </row>
    <row r="5207" spans="3:4" ht="14.4" x14ac:dyDescent="0.3">
      <c r="C5207" s="22"/>
      <c r="D5207" s="22"/>
    </row>
    <row r="5208" spans="3:4" ht="14.4" x14ac:dyDescent="0.3">
      <c r="C5208" s="22"/>
      <c r="D5208" s="22"/>
    </row>
    <row r="5209" spans="3:4" ht="14.4" x14ac:dyDescent="0.3">
      <c r="C5209" s="22"/>
      <c r="D5209" s="22"/>
    </row>
    <row r="5210" spans="3:4" ht="14.4" x14ac:dyDescent="0.3">
      <c r="C5210" s="22"/>
      <c r="D5210" s="22"/>
    </row>
    <row r="5211" spans="3:4" ht="14.4" x14ac:dyDescent="0.3">
      <c r="C5211" s="22"/>
      <c r="D5211" s="22"/>
    </row>
    <row r="5212" spans="3:4" ht="14.4" x14ac:dyDescent="0.3">
      <c r="C5212" s="22"/>
      <c r="D5212" s="22"/>
    </row>
    <row r="5213" spans="3:4" ht="14.4" x14ac:dyDescent="0.3">
      <c r="C5213" s="22"/>
      <c r="D5213" s="22"/>
    </row>
    <row r="5214" spans="3:4" ht="14.4" x14ac:dyDescent="0.3">
      <c r="C5214" s="22"/>
      <c r="D5214" s="22"/>
    </row>
    <row r="5215" spans="3:4" ht="14.4" x14ac:dyDescent="0.3">
      <c r="C5215" s="22"/>
      <c r="D5215" s="22"/>
    </row>
    <row r="5216" spans="3:4" ht="14.4" x14ac:dyDescent="0.3">
      <c r="C5216" s="22"/>
      <c r="D5216" s="22"/>
    </row>
    <row r="5217" spans="3:4" ht="14.4" x14ac:dyDescent="0.3">
      <c r="C5217" s="22"/>
      <c r="D5217" s="22"/>
    </row>
    <row r="5218" spans="3:4" ht="14.4" x14ac:dyDescent="0.3">
      <c r="C5218" s="22"/>
      <c r="D5218" s="22"/>
    </row>
    <row r="5219" spans="3:4" ht="14.4" x14ac:dyDescent="0.3">
      <c r="C5219" s="22"/>
      <c r="D5219" s="22"/>
    </row>
    <row r="5220" spans="3:4" ht="14.4" x14ac:dyDescent="0.3">
      <c r="C5220" s="22"/>
      <c r="D5220" s="22"/>
    </row>
    <row r="5221" spans="3:4" ht="14.4" x14ac:dyDescent="0.3">
      <c r="C5221" s="22"/>
      <c r="D5221" s="22"/>
    </row>
    <row r="5222" spans="3:4" ht="14.4" x14ac:dyDescent="0.3">
      <c r="C5222" s="22"/>
      <c r="D5222" s="22"/>
    </row>
    <row r="5223" spans="3:4" ht="14.4" x14ac:dyDescent="0.3">
      <c r="C5223" s="22"/>
      <c r="D5223" s="22"/>
    </row>
    <row r="5224" spans="3:4" ht="14.4" x14ac:dyDescent="0.3">
      <c r="C5224" s="22"/>
      <c r="D5224" s="22"/>
    </row>
    <row r="5225" spans="3:4" ht="14.4" x14ac:dyDescent="0.3">
      <c r="C5225" s="22"/>
      <c r="D5225" s="22"/>
    </row>
    <row r="5226" spans="3:4" ht="14.4" x14ac:dyDescent="0.3">
      <c r="C5226" s="22"/>
      <c r="D5226" s="22"/>
    </row>
    <row r="5227" spans="3:4" ht="14.4" x14ac:dyDescent="0.3">
      <c r="C5227" s="22"/>
      <c r="D5227" s="22"/>
    </row>
    <row r="5228" spans="3:4" ht="14.4" x14ac:dyDescent="0.3">
      <c r="C5228" s="22"/>
      <c r="D5228" s="22"/>
    </row>
    <row r="5229" spans="3:4" ht="14.4" x14ac:dyDescent="0.3">
      <c r="C5229" s="22"/>
      <c r="D5229" s="22"/>
    </row>
    <row r="5230" spans="3:4" ht="14.4" x14ac:dyDescent="0.3">
      <c r="C5230" s="22"/>
      <c r="D5230" s="22"/>
    </row>
    <row r="5231" spans="3:4" ht="14.4" x14ac:dyDescent="0.3">
      <c r="C5231" s="22"/>
      <c r="D5231" s="22"/>
    </row>
    <row r="5232" spans="3:4" ht="14.4" x14ac:dyDescent="0.3">
      <c r="C5232" s="22"/>
      <c r="D5232" s="22"/>
    </row>
    <row r="5233" spans="3:4" ht="14.4" x14ac:dyDescent="0.3">
      <c r="C5233" s="22"/>
      <c r="D5233" s="22"/>
    </row>
    <row r="5234" spans="3:4" ht="14.4" x14ac:dyDescent="0.3">
      <c r="C5234" s="22"/>
      <c r="D5234" s="22"/>
    </row>
    <row r="5235" spans="3:4" ht="14.4" x14ac:dyDescent="0.3">
      <c r="C5235" s="22"/>
      <c r="D5235" s="22"/>
    </row>
    <row r="5236" spans="3:4" ht="14.4" x14ac:dyDescent="0.3">
      <c r="C5236" s="22"/>
      <c r="D5236" s="22"/>
    </row>
    <row r="5237" spans="3:4" ht="14.4" x14ac:dyDescent="0.3">
      <c r="C5237" s="22"/>
      <c r="D5237" s="22"/>
    </row>
    <row r="5238" spans="3:4" ht="14.4" x14ac:dyDescent="0.3">
      <c r="C5238" s="22"/>
      <c r="D5238" s="22"/>
    </row>
    <row r="5239" spans="3:4" ht="14.4" x14ac:dyDescent="0.3">
      <c r="C5239" s="22"/>
      <c r="D5239" s="22"/>
    </row>
    <row r="5240" spans="3:4" ht="14.4" x14ac:dyDescent="0.3">
      <c r="C5240" s="22"/>
      <c r="D5240" s="22"/>
    </row>
    <row r="5241" spans="3:4" ht="14.4" x14ac:dyDescent="0.3">
      <c r="C5241" s="22"/>
      <c r="D5241" s="22"/>
    </row>
    <row r="5242" spans="3:4" ht="14.4" x14ac:dyDescent="0.3">
      <c r="C5242" s="22"/>
      <c r="D5242" s="22"/>
    </row>
    <row r="5243" spans="3:4" ht="14.4" x14ac:dyDescent="0.3">
      <c r="C5243" s="22"/>
      <c r="D5243" s="22"/>
    </row>
    <row r="5244" spans="3:4" ht="14.4" x14ac:dyDescent="0.3">
      <c r="C5244" s="36"/>
      <c r="D5244" s="22"/>
    </row>
    <row r="5245" spans="3:4" ht="14.4" x14ac:dyDescent="0.3">
      <c r="C5245" s="22"/>
      <c r="D5245" s="22"/>
    </row>
    <row r="5246" spans="3:4" ht="14.4" x14ac:dyDescent="0.3">
      <c r="C5246" s="22"/>
      <c r="D5246" s="22"/>
    </row>
    <row r="5247" spans="3:4" ht="14.4" x14ac:dyDescent="0.3">
      <c r="C5247" s="22"/>
      <c r="D5247" s="22"/>
    </row>
    <row r="5248" spans="3:4" ht="14.4" x14ac:dyDescent="0.3">
      <c r="C5248" s="22"/>
      <c r="D5248" s="22"/>
    </row>
    <row r="5249" spans="3:4" ht="14.4" x14ac:dyDescent="0.3">
      <c r="C5249" s="22"/>
      <c r="D5249" s="22"/>
    </row>
    <row r="5250" spans="3:4" ht="14.4" x14ac:dyDescent="0.3">
      <c r="C5250" s="22"/>
      <c r="D5250" s="22"/>
    </row>
    <row r="5251" spans="3:4" ht="14.4" x14ac:dyDescent="0.3">
      <c r="C5251" s="22"/>
      <c r="D5251" s="22"/>
    </row>
    <row r="5252" spans="3:4" ht="14.4" x14ac:dyDescent="0.3">
      <c r="C5252" s="22"/>
      <c r="D5252" s="22"/>
    </row>
    <row r="5253" spans="3:4" ht="14.4" x14ac:dyDescent="0.3">
      <c r="C5253" s="22"/>
      <c r="D5253" s="22"/>
    </row>
    <row r="5254" spans="3:4" ht="14.4" x14ac:dyDescent="0.3">
      <c r="C5254" s="22"/>
      <c r="D5254" s="22"/>
    </row>
    <row r="5255" spans="3:4" ht="14.4" x14ac:dyDescent="0.3">
      <c r="C5255" s="22"/>
      <c r="D5255" s="22"/>
    </row>
    <row r="5256" spans="3:4" ht="14.4" x14ac:dyDescent="0.3">
      <c r="C5256" s="22"/>
      <c r="D5256" s="22"/>
    </row>
    <row r="5257" spans="3:4" ht="14.4" x14ac:dyDescent="0.3">
      <c r="C5257" s="22"/>
      <c r="D5257" s="22"/>
    </row>
    <row r="5258" spans="3:4" ht="14.4" x14ac:dyDescent="0.3">
      <c r="C5258" s="22"/>
      <c r="D5258" s="22"/>
    </row>
    <row r="5259" spans="3:4" ht="14.4" x14ac:dyDescent="0.3">
      <c r="C5259" s="22"/>
      <c r="D5259" s="22"/>
    </row>
    <row r="5260" spans="3:4" ht="14.4" x14ac:dyDescent="0.3">
      <c r="C5260" s="22"/>
      <c r="D5260" s="22"/>
    </row>
    <row r="5261" spans="3:4" ht="14.4" x14ac:dyDescent="0.3">
      <c r="C5261" s="22"/>
      <c r="D5261" s="22"/>
    </row>
    <row r="5262" spans="3:4" ht="14.4" x14ac:dyDescent="0.3">
      <c r="C5262" s="22"/>
      <c r="D5262" s="22"/>
    </row>
    <row r="5263" spans="3:4" ht="14.4" x14ac:dyDescent="0.3">
      <c r="C5263" s="22"/>
      <c r="D5263" s="22"/>
    </row>
    <row r="5264" spans="3:4" ht="14.4" x14ac:dyDescent="0.3">
      <c r="C5264" s="22"/>
      <c r="D5264" s="22"/>
    </row>
    <row r="5265" spans="3:4" ht="14.4" x14ac:dyDescent="0.3">
      <c r="C5265" s="22"/>
      <c r="D5265" s="22"/>
    </row>
    <row r="5266" spans="3:4" ht="14.4" x14ac:dyDescent="0.3">
      <c r="C5266" s="22"/>
      <c r="D5266" s="22"/>
    </row>
    <row r="5267" spans="3:4" ht="14.4" x14ac:dyDescent="0.3">
      <c r="C5267" s="22"/>
      <c r="D5267" s="22"/>
    </row>
    <row r="5268" spans="3:4" ht="14.4" x14ac:dyDescent="0.3">
      <c r="C5268" s="22"/>
      <c r="D5268" s="22"/>
    </row>
    <row r="5269" spans="3:4" ht="14.4" x14ac:dyDescent="0.3">
      <c r="C5269" s="22"/>
      <c r="D5269" s="22"/>
    </row>
    <row r="5270" spans="3:4" ht="14.4" x14ac:dyDescent="0.3">
      <c r="C5270" s="22"/>
      <c r="D5270" s="22"/>
    </row>
    <row r="5271" spans="3:4" ht="14.4" x14ac:dyDescent="0.3">
      <c r="C5271" s="22"/>
      <c r="D5271" s="22"/>
    </row>
    <row r="5272" spans="3:4" ht="14.4" x14ac:dyDescent="0.3">
      <c r="C5272" s="22"/>
      <c r="D5272" s="22"/>
    </row>
    <row r="5273" spans="3:4" ht="14.4" x14ac:dyDescent="0.3">
      <c r="C5273" s="22"/>
      <c r="D5273" s="22"/>
    </row>
    <row r="5274" spans="3:4" ht="14.4" x14ac:dyDescent="0.3">
      <c r="C5274" s="22"/>
      <c r="D5274" s="22"/>
    </row>
    <row r="5275" spans="3:4" ht="14.4" x14ac:dyDescent="0.3">
      <c r="C5275" s="22"/>
      <c r="D5275" s="22"/>
    </row>
    <row r="5276" spans="3:4" ht="14.4" x14ac:dyDescent="0.3">
      <c r="C5276" s="22"/>
      <c r="D5276" s="22"/>
    </row>
    <row r="5277" spans="3:4" ht="14.4" x14ac:dyDescent="0.3">
      <c r="C5277" s="22"/>
      <c r="D5277" s="22"/>
    </row>
    <row r="5278" spans="3:4" ht="14.4" x14ac:dyDescent="0.3">
      <c r="C5278" s="22"/>
      <c r="D5278" s="22"/>
    </row>
    <row r="5279" spans="3:4" ht="14.4" x14ac:dyDescent="0.3">
      <c r="C5279" s="22"/>
      <c r="D5279" s="22"/>
    </row>
    <row r="5280" spans="3:4" ht="14.4" x14ac:dyDescent="0.3">
      <c r="C5280" s="22"/>
      <c r="D5280" s="22"/>
    </row>
    <row r="5281" spans="3:4" ht="14.4" x14ac:dyDescent="0.3">
      <c r="C5281" s="22"/>
      <c r="D5281" s="22"/>
    </row>
    <row r="5282" spans="3:4" ht="14.4" x14ac:dyDescent="0.3">
      <c r="C5282" s="22"/>
      <c r="D5282" s="22"/>
    </row>
    <row r="5283" spans="3:4" ht="14.4" x14ac:dyDescent="0.3">
      <c r="C5283" s="22"/>
      <c r="D5283" s="22"/>
    </row>
    <row r="5284" spans="3:4" ht="14.4" x14ac:dyDescent="0.3">
      <c r="C5284" s="22"/>
      <c r="D5284" s="22"/>
    </row>
    <row r="5285" spans="3:4" ht="14.4" x14ac:dyDescent="0.3">
      <c r="C5285" s="22"/>
      <c r="D5285" s="22"/>
    </row>
    <row r="5286" spans="3:4" ht="14.4" x14ac:dyDescent="0.3">
      <c r="C5286" s="22"/>
      <c r="D5286" s="22"/>
    </row>
    <row r="5287" spans="3:4" ht="14.4" x14ac:dyDescent="0.3">
      <c r="C5287" s="22"/>
      <c r="D5287" s="22"/>
    </row>
    <row r="5288" spans="3:4" ht="14.4" x14ac:dyDescent="0.3">
      <c r="C5288" s="22"/>
      <c r="D5288" s="22"/>
    </row>
    <row r="5289" spans="3:4" ht="14.4" x14ac:dyDescent="0.3">
      <c r="C5289" s="22"/>
      <c r="D5289" s="22"/>
    </row>
    <row r="5290" spans="3:4" ht="14.4" x14ac:dyDescent="0.3">
      <c r="C5290" s="22"/>
      <c r="D5290" s="22"/>
    </row>
    <row r="5291" spans="3:4" ht="14.4" x14ac:dyDescent="0.3">
      <c r="C5291" s="22"/>
      <c r="D5291" s="22"/>
    </row>
    <row r="5292" spans="3:4" ht="14.4" x14ac:dyDescent="0.3">
      <c r="C5292" s="22"/>
      <c r="D5292" s="22"/>
    </row>
    <row r="5293" spans="3:4" ht="14.4" x14ac:dyDescent="0.3">
      <c r="C5293" s="22"/>
      <c r="D5293" s="22"/>
    </row>
    <row r="5294" spans="3:4" ht="14.4" x14ac:dyDescent="0.3">
      <c r="C5294" s="22"/>
      <c r="D5294" s="22"/>
    </row>
    <row r="5295" spans="3:4" ht="14.4" x14ac:dyDescent="0.3">
      <c r="C5295" s="22"/>
      <c r="D5295" s="22"/>
    </row>
    <row r="5296" spans="3:4" ht="14.4" x14ac:dyDescent="0.3">
      <c r="C5296" s="22"/>
      <c r="D5296" s="22"/>
    </row>
    <row r="5297" spans="3:4" ht="14.4" x14ac:dyDescent="0.3">
      <c r="C5297" s="22"/>
      <c r="D5297" s="22"/>
    </row>
    <row r="5298" spans="3:4" ht="14.4" x14ac:dyDescent="0.3">
      <c r="C5298" s="22"/>
      <c r="D5298" s="22"/>
    </row>
    <row r="5299" spans="3:4" ht="14.4" x14ac:dyDescent="0.3">
      <c r="C5299" s="22"/>
      <c r="D5299" s="22"/>
    </row>
    <row r="5300" spans="3:4" ht="14.4" x14ac:dyDescent="0.3">
      <c r="C5300" s="22"/>
      <c r="D5300" s="22"/>
    </row>
    <row r="5301" spans="3:4" ht="14.4" x14ac:dyDescent="0.3">
      <c r="C5301" s="22"/>
      <c r="D5301" s="22"/>
    </row>
    <row r="5302" spans="3:4" ht="14.4" x14ac:dyDescent="0.3">
      <c r="C5302" s="22"/>
      <c r="D5302" s="22"/>
    </row>
    <row r="5303" spans="3:4" ht="14.4" x14ac:dyDescent="0.3">
      <c r="C5303" s="22"/>
      <c r="D5303" s="22"/>
    </row>
    <row r="5304" spans="3:4" ht="14.4" x14ac:dyDescent="0.3">
      <c r="C5304" s="22"/>
      <c r="D5304" s="22"/>
    </row>
    <row r="5305" spans="3:4" ht="14.4" x14ac:dyDescent="0.3">
      <c r="C5305" s="22"/>
      <c r="D5305" s="22"/>
    </row>
    <row r="5306" spans="3:4" ht="14.4" x14ac:dyDescent="0.3">
      <c r="C5306" s="22"/>
      <c r="D5306" s="22"/>
    </row>
    <row r="5307" spans="3:4" ht="14.4" x14ac:dyDescent="0.3">
      <c r="C5307" s="22"/>
      <c r="D5307" s="22"/>
    </row>
    <row r="5308" spans="3:4" ht="14.4" x14ac:dyDescent="0.3">
      <c r="C5308" s="22"/>
      <c r="D5308" s="22"/>
    </row>
    <row r="5309" spans="3:4" ht="14.4" x14ac:dyDescent="0.3">
      <c r="C5309" s="22"/>
      <c r="D5309" s="22"/>
    </row>
    <row r="5310" spans="3:4" ht="14.4" x14ac:dyDescent="0.3">
      <c r="C5310" s="22"/>
      <c r="D5310" s="22"/>
    </row>
    <row r="5311" spans="3:4" ht="14.4" x14ac:dyDescent="0.3">
      <c r="C5311" s="22"/>
      <c r="D5311" s="22"/>
    </row>
    <row r="5312" spans="3:4" ht="14.4" x14ac:dyDescent="0.3">
      <c r="C5312" s="22"/>
      <c r="D5312" s="22"/>
    </row>
    <row r="5313" spans="3:4" ht="14.4" x14ac:dyDescent="0.3">
      <c r="C5313" s="22"/>
      <c r="D5313" s="22"/>
    </row>
    <row r="5314" spans="3:4" ht="14.4" x14ac:dyDescent="0.3">
      <c r="C5314" s="22"/>
      <c r="D5314" s="22"/>
    </row>
    <row r="5315" spans="3:4" ht="14.4" x14ac:dyDescent="0.3">
      <c r="C5315" s="22"/>
      <c r="D5315" s="22"/>
    </row>
    <row r="5316" spans="3:4" ht="14.4" x14ac:dyDescent="0.3">
      <c r="C5316" s="22"/>
      <c r="D5316" s="22"/>
    </row>
    <row r="5317" spans="3:4" ht="14.4" x14ac:dyDescent="0.3">
      <c r="C5317" s="22"/>
      <c r="D5317" s="22"/>
    </row>
    <row r="5318" spans="3:4" ht="14.4" x14ac:dyDescent="0.3">
      <c r="C5318" s="22"/>
      <c r="D5318" s="22"/>
    </row>
    <row r="5319" spans="3:4" ht="14.4" x14ac:dyDescent="0.3">
      <c r="C5319" s="22"/>
      <c r="D5319" s="22"/>
    </row>
    <row r="5320" spans="3:4" ht="14.4" x14ac:dyDescent="0.3">
      <c r="C5320" s="22"/>
      <c r="D5320" s="22"/>
    </row>
    <row r="5321" spans="3:4" ht="14.4" x14ac:dyDescent="0.3">
      <c r="C5321" s="22"/>
      <c r="D5321" s="22"/>
    </row>
    <row r="5322" spans="3:4" ht="14.4" x14ac:dyDescent="0.3">
      <c r="C5322" s="22"/>
      <c r="D5322" s="22"/>
    </row>
    <row r="5323" spans="3:4" ht="14.4" x14ac:dyDescent="0.3">
      <c r="C5323" s="22"/>
      <c r="D5323" s="22"/>
    </row>
    <row r="5324" spans="3:4" ht="14.4" x14ac:dyDescent="0.3">
      <c r="C5324" s="22"/>
      <c r="D5324" s="22"/>
    </row>
    <row r="5325" spans="3:4" ht="14.4" x14ac:dyDescent="0.3">
      <c r="C5325" s="22"/>
      <c r="D5325" s="22"/>
    </row>
    <row r="5326" spans="3:4" ht="14.4" x14ac:dyDescent="0.3">
      <c r="C5326" s="22"/>
      <c r="D5326" s="22"/>
    </row>
    <row r="5327" spans="3:4" ht="14.4" x14ac:dyDescent="0.3">
      <c r="C5327" s="22"/>
      <c r="D5327" s="22"/>
    </row>
    <row r="5328" spans="3:4" ht="14.4" x14ac:dyDescent="0.3">
      <c r="C5328" s="22"/>
      <c r="D5328" s="22"/>
    </row>
    <row r="5329" spans="3:4" ht="14.4" x14ac:dyDescent="0.3">
      <c r="C5329" s="22"/>
      <c r="D5329" s="22"/>
    </row>
    <row r="5330" spans="3:4" ht="14.4" x14ac:dyDescent="0.3">
      <c r="C5330" s="22"/>
      <c r="D5330" s="22"/>
    </row>
    <row r="5331" spans="3:4" ht="14.4" x14ac:dyDescent="0.3">
      <c r="C5331" s="22"/>
      <c r="D5331" s="22"/>
    </row>
    <row r="5332" spans="3:4" ht="14.4" x14ac:dyDescent="0.3">
      <c r="C5332" s="22"/>
      <c r="D5332" s="22"/>
    </row>
    <row r="5333" spans="3:4" ht="14.4" x14ac:dyDescent="0.3">
      <c r="C5333" s="22"/>
      <c r="D5333" s="22"/>
    </row>
    <row r="5334" spans="3:4" ht="14.4" x14ac:dyDescent="0.3">
      <c r="C5334" s="22"/>
      <c r="D5334" s="22"/>
    </row>
    <row r="5335" spans="3:4" ht="14.4" x14ac:dyDescent="0.3">
      <c r="C5335" s="22"/>
      <c r="D5335" s="22"/>
    </row>
    <row r="5336" spans="3:4" ht="14.4" x14ac:dyDescent="0.3">
      <c r="C5336" s="22"/>
      <c r="D5336" s="22"/>
    </row>
    <row r="5337" spans="3:4" ht="14.4" x14ac:dyDescent="0.3">
      <c r="C5337" s="22"/>
      <c r="D5337" s="22"/>
    </row>
    <row r="5338" spans="3:4" ht="14.4" x14ac:dyDescent="0.3">
      <c r="C5338" s="22"/>
      <c r="D5338" s="22"/>
    </row>
    <row r="5339" spans="3:4" ht="14.4" x14ac:dyDescent="0.3">
      <c r="C5339" s="22"/>
      <c r="D5339" s="22"/>
    </row>
    <row r="5340" spans="3:4" ht="14.4" x14ac:dyDescent="0.3">
      <c r="C5340" s="22"/>
      <c r="D5340" s="22"/>
    </row>
    <row r="5341" spans="3:4" ht="14.4" x14ac:dyDescent="0.3">
      <c r="C5341" s="22"/>
      <c r="D5341" s="22"/>
    </row>
    <row r="5342" spans="3:4" ht="14.4" x14ac:dyDescent="0.3">
      <c r="C5342" s="22"/>
      <c r="D5342" s="22"/>
    </row>
    <row r="5343" spans="3:4" ht="14.4" x14ac:dyDescent="0.3">
      <c r="C5343" s="22"/>
      <c r="D5343" s="22"/>
    </row>
    <row r="5344" spans="3:4" ht="14.4" x14ac:dyDescent="0.3">
      <c r="C5344" s="22"/>
      <c r="D5344" s="22"/>
    </row>
    <row r="5345" spans="3:4" ht="14.4" x14ac:dyDescent="0.3">
      <c r="C5345" s="22"/>
      <c r="D5345" s="22"/>
    </row>
    <row r="5346" spans="3:4" ht="14.4" x14ac:dyDescent="0.3">
      <c r="C5346" s="22"/>
      <c r="D5346" s="22"/>
    </row>
    <row r="5347" spans="3:4" ht="14.4" x14ac:dyDescent="0.3">
      <c r="C5347" s="22"/>
      <c r="D5347" s="22"/>
    </row>
    <row r="5348" spans="3:4" ht="14.4" x14ac:dyDescent="0.3">
      <c r="C5348" s="36"/>
      <c r="D5348" s="22"/>
    </row>
    <row r="5349" spans="3:4" ht="14.4" x14ac:dyDescent="0.3">
      <c r="C5349" s="22"/>
      <c r="D5349" s="22"/>
    </row>
    <row r="5350" spans="3:4" ht="14.4" x14ac:dyDescent="0.3">
      <c r="C5350" s="22"/>
      <c r="D5350" s="22"/>
    </row>
    <row r="5351" spans="3:4" ht="14.4" x14ac:dyDescent="0.3">
      <c r="C5351" s="22"/>
      <c r="D5351" s="22"/>
    </row>
    <row r="5352" spans="3:4" ht="14.4" x14ac:dyDescent="0.3">
      <c r="C5352" s="22"/>
      <c r="D5352" s="22"/>
    </row>
    <row r="5353" spans="3:4" ht="14.4" x14ac:dyDescent="0.3">
      <c r="C5353" s="22"/>
      <c r="D5353" s="22"/>
    </row>
    <row r="5354" spans="3:4" ht="14.4" x14ac:dyDescent="0.3">
      <c r="C5354" s="22"/>
      <c r="D5354" s="22"/>
    </row>
    <row r="5355" spans="3:4" ht="14.4" x14ac:dyDescent="0.3">
      <c r="C5355" s="22"/>
      <c r="D5355" s="22"/>
    </row>
    <row r="5356" spans="3:4" ht="14.4" x14ac:dyDescent="0.3">
      <c r="C5356" s="22"/>
      <c r="D5356" s="22"/>
    </row>
    <row r="5357" spans="3:4" ht="14.4" x14ac:dyDescent="0.3">
      <c r="C5357" s="22"/>
      <c r="D5357" s="22"/>
    </row>
    <row r="5358" spans="3:4" ht="14.4" x14ac:dyDescent="0.3">
      <c r="C5358" s="22"/>
      <c r="D5358" s="22"/>
    </row>
    <row r="5359" spans="3:4" ht="14.4" x14ac:dyDescent="0.3">
      <c r="C5359" s="22"/>
      <c r="D5359" s="22"/>
    </row>
    <row r="5360" spans="3:4" ht="14.4" x14ac:dyDescent="0.3">
      <c r="C5360" s="22"/>
      <c r="D5360" s="22"/>
    </row>
    <row r="5361" spans="3:4" ht="14.4" x14ac:dyDescent="0.3">
      <c r="C5361" s="22"/>
      <c r="D5361" s="22"/>
    </row>
    <row r="5362" spans="3:4" ht="14.4" x14ac:dyDescent="0.3">
      <c r="C5362" s="22"/>
      <c r="D5362" s="22"/>
    </row>
    <row r="5363" spans="3:4" ht="14.4" x14ac:dyDescent="0.3">
      <c r="C5363" s="22"/>
      <c r="D5363" s="22"/>
    </row>
    <row r="5364" spans="3:4" ht="14.4" x14ac:dyDescent="0.3">
      <c r="C5364" s="22"/>
      <c r="D5364" s="22"/>
    </row>
    <row r="5365" spans="3:4" ht="14.4" x14ac:dyDescent="0.3">
      <c r="C5365" s="22"/>
      <c r="D5365" s="22"/>
    </row>
    <row r="5366" spans="3:4" ht="14.4" x14ac:dyDescent="0.3">
      <c r="C5366" s="22"/>
      <c r="D5366" s="22"/>
    </row>
    <row r="5367" spans="3:4" ht="14.4" x14ac:dyDescent="0.3">
      <c r="C5367" s="22"/>
      <c r="D5367" s="22"/>
    </row>
    <row r="5368" spans="3:4" ht="14.4" x14ac:dyDescent="0.3">
      <c r="C5368" s="22"/>
      <c r="D5368" s="22"/>
    </row>
    <row r="5369" spans="3:4" ht="14.4" x14ac:dyDescent="0.3">
      <c r="C5369" s="22"/>
      <c r="D5369" s="22"/>
    </row>
    <row r="5370" spans="3:4" ht="14.4" x14ac:dyDescent="0.3">
      <c r="C5370" s="22"/>
      <c r="D5370" s="22"/>
    </row>
    <row r="5371" spans="3:4" ht="14.4" x14ac:dyDescent="0.3">
      <c r="C5371" s="22"/>
      <c r="D5371" s="22"/>
    </row>
    <row r="5372" spans="3:4" ht="14.4" x14ac:dyDescent="0.3">
      <c r="C5372" s="22"/>
      <c r="D5372" s="22"/>
    </row>
    <row r="5373" spans="3:4" ht="14.4" x14ac:dyDescent="0.3">
      <c r="C5373" s="22"/>
      <c r="D5373" s="22"/>
    </row>
    <row r="5374" spans="3:4" ht="14.4" x14ac:dyDescent="0.3">
      <c r="C5374" s="22"/>
      <c r="D5374" s="22"/>
    </row>
    <row r="5375" spans="3:4" ht="14.4" x14ac:dyDescent="0.3">
      <c r="C5375" s="22"/>
      <c r="D5375" s="22"/>
    </row>
    <row r="5376" spans="3:4" ht="14.4" x14ac:dyDescent="0.3">
      <c r="C5376" s="22"/>
      <c r="D5376" s="22"/>
    </row>
    <row r="5377" spans="3:4" ht="14.4" x14ac:dyDescent="0.3">
      <c r="C5377" s="22"/>
      <c r="D5377" s="22"/>
    </row>
    <row r="5378" spans="3:4" ht="14.4" x14ac:dyDescent="0.3">
      <c r="C5378" s="22"/>
      <c r="D5378" s="22"/>
    </row>
    <row r="5379" spans="3:4" ht="14.4" x14ac:dyDescent="0.3">
      <c r="C5379" s="22"/>
      <c r="D5379" s="22"/>
    </row>
    <row r="5380" spans="3:4" ht="14.4" x14ac:dyDescent="0.3">
      <c r="C5380" s="22"/>
      <c r="D5380" s="22"/>
    </row>
    <row r="5381" spans="3:4" ht="14.4" x14ac:dyDescent="0.3">
      <c r="C5381" s="22"/>
      <c r="D5381" s="22"/>
    </row>
    <row r="5382" spans="3:4" ht="14.4" x14ac:dyDescent="0.3">
      <c r="C5382" s="22"/>
      <c r="D5382" s="22"/>
    </row>
    <row r="5383" spans="3:4" ht="14.4" x14ac:dyDescent="0.3">
      <c r="C5383" s="22"/>
      <c r="D5383" s="22"/>
    </row>
    <row r="5384" spans="3:4" ht="14.4" x14ac:dyDescent="0.3">
      <c r="C5384" s="22"/>
      <c r="D5384" s="22"/>
    </row>
    <row r="5385" spans="3:4" ht="14.4" x14ac:dyDescent="0.3">
      <c r="C5385" s="22"/>
      <c r="D5385" s="22"/>
    </row>
    <row r="5386" spans="3:4" ht="14.4" x14ac:dyDescent="0.3">
      <c r="C5386" s="22"/>
      <c r="D5386" s="22"/>
    </row>
    <row r="5387" spans="3:4" ht="14.4" x14ac:dyDescent="0.3">
      <c r="C5387" s="22"/>
      <c r="D5387" s="22"/>
    </row>
    <row r="5388" spans="3:4" ht="14.4" x14ac:dyDescent="0.3">
      <c r="C5388" s="22"/>
      <c r="D5388" s="22"/>
    </row>
    <row r="5389" spans="3:4" ht="14.4" x14ac:dyDescent="0.3">
      <c r="C5389" s="22"/>
      <c r="D5389" s="22"/>
    </row>
    <row r="5390" spans="3:4" ht="14.4" x14ac:dyDescent="0.3">
      <c r="C5390" s="22"/>
      <c r="D5390" s="22"/>
    </row>
    <row r="5391" spans="3:4" ht="14.4" x14ac:dyDescent="0.3">
      <c r="C5391" s="22"/>
      <c r="D5391" s="22"/>
    </row>
    <row r="5392" spans="3:4" ht="14.4" x14ac:dyDescent="0.3">
      <c r="C5392" s="22"/>
      <c r="D5392" s="22"/>
    </row>
    <row r="5393" spans="3:4" ht="14.4" x14ac:dyDescent="0.3">
      <c r="C5393" s="22"/>
      <c r="D5393" s="22"/>
    </row>
    <row r="5394" spans="3:4" ht="14.4" x14ac:dyDescent="0.3">
      <c r="C5394" s="22"/>
      <c r="D5394" s="22"/>
    </row>
    <row r="5395" spans="3:4" ht="14.4" x14ac:dyDescent="0.3">
      <c r="C5395" s="22"/>
      <c r="D5395" s="22"/>
    </row>
    <row r="5396" spans="3:4" ht="14.4" x14ac:dyDescent="0.3">
      <c r="C5396" s="22"/>
      <c r="D5396" s="22"/>
    </row>
    <row r="5397" spans="3:4" ht="14.4" x14ac:dyDescent="0.3">
      <c r="C5397" s="22"/>
      <c r="D5397" s="22"/>
    </row>
    <row r="5398" spans="3:4" ht="14.4" x14ac:dyDescent="0.3">
      <c r="C5398" s="22"/>
      <c r="D5398" s="22"/>
    </row>
    <row r="5399" spans="3:4" ht="14.4" x14ac:dyDescent="0.3">
      <c r="C5399" s="22"/>
      <c r="D5399" s="22"/>
    </row>
    <row r="5400" spans="3:4" ht="14.4" x14ac:dyDescent="0.3">
      <c r="C5400" s="22"/>
      <c r="D5400" s="22"/>
    </row>
    <row r="5401" spans="3:4" ht="14.4" x14ac:dyDescent="0.3">
      <c r="C5401" s="22"/>
      <c r="D5401" s="22"/>
    </row>
    <row r="5402" spans="3:4" ht="14.4" x14ac:dyDescent="0.3">
      <c r="C5402" s="22"/>
      <c r="D5402" s="22"/>
    </row>
    <row r="5403" spans="3:4" ht="14.4" x14ac:dyDescent="0.3">
      <c r="C5403" s="22"/>
      <c r="D5403" s="22"/>
    </row>
    <row r="5404" spans="3:4" ht="14.4" x14ac:dyDescent="0.3">
      <c r="C5404" s="22"/>
      <c r="D5404" s="22"/>
    </row>
    <row r="5405" spans="3:4" ht="14.4" x14ac:dyDescent="0.3">
      <c r="C5405" s="22"/>
      <c r="D5405" s="22"/>
    </row>
    <row r="5406" spans="3:4" ht="14.4" x14ac:dyDescent="0.3">
      <c r="C5406" s="22"/>
      <c r="D5406" s="22"/>
    </row>
    <row r="5407" spans="3:4" ht="14.4" x14ac:dyDescent="0.3">
      <c r="C5407" s="22"/>
      <c r="D5407" s="22"/>
    </row>
    <row r="5408" spans="3:4" ht="14.4" x14ac:dyDescent="0.3">
      <c r="C5408" s="22"/>
      <c r="D5408" s="22"/>
    </row>
    <row r="5409" spans="3:4" ht="14.4" x14ac:dyDescent="0.3">
      <c r="C5409" s="22"/>
      <c r="D5409" s="22"/>
    </row>
    <row r="5410" spans="3:4" ht="14.4" x14ac:dyDescent="0.3">
      <c r="C5410" s="22"/>
      <c r="D5410" s="22"/>
    </row>
    <row r="5411" spans="3:4" ht="14.4" x14ac:dyDescent="0.3">
      <c r="C5411" s="22"/>
      <c r="D5411" s="22"/>
    </row>
    <row r="5412" spans="3:4" ht="14.4" x14ac:dyDescent="0.3">
      <c r="C5412" s="22"/>
      <c r="D5412" s="22"/>
    </row>
    <row r="5413" spans="3:4" ht="14.4" x14ac:dyDescent="0.3">
      <c r="C5413" s="22"/>
      <c r="D5413" s="22"/>
    </row>
    <row r="5414" spans="3:4" ht="14.4" x14ac:dyDescent="0.3">
      <c r="C5414" s="22"/>
      <c r="D5414" s="22"/>
    </row>
    <row r="5415" spans="3:4" ht="14.4" x14ac:dyDescent="0.3">
      <c r="C5415" s="22"/>
      <c r="D5415" s="22"/>
    </row>
    <row r="5416" spans="3:4" ht="14.4" x14ac:dyDescent="0.3">
      <c r="C5416" s="22"/>
      <c r="D5416" s="22"/>
    </row>
    <row r="5417" spans="3:4" ht="14.4" x14ac:dyDescent="0.3">
      <c r="C5417" s="22"/>
      <c r="D5417" s="22"/>
    </row>
    <row r="5418" spans="3:4" ht="14.4" x14ac:dyDescent="0.3">
      <c r="C5418" s="22"/>
      <c r="D5418" s="22"/>
    </row>
    <row r="5419" spans="3:4" ht="14.4" x14ac:dyDescent="0.3">
      <c r="C5419" s="22"/>
      <c r="D5419" s="22"/>
    </row>
    <row r="5420" spans="3:4" ht="14.4" x14ac:dyDescent="0.3">
      <c r="C5420" s="22"/>
      <c r="D5420" s="22"/>
    </row>
    <row r="5421" spans="3:4" ht="14.4" x14ac:dyDescent="0.3">
      <c r="C5421" s="22"/>
      <c r="D5421" s="22"/>
    </row>
    <row r="5422" spans="3:4" ht="14.4" x14ac:dyDescent="0.3">
      <c r="C5422" s="22"/>
      <c r="D5422" s="22"/>
    </row>
    <row r="5423" spans="3:4" ht="14.4" x14ac:dyDescent="0.3">
      <c r="C5423" s="22"/>
      <c r="D5423" s="22"/>
    </row>
    <row r="5424" spans="3:4" ht="14.4" x14ac:dyDescent="0.3">
      <c r="C5424" s="22"/>
      <c r="D5424" s="22"/>
    </row>
    <row r="5425" spans="3:4" ht="14.4" x14ac:dyDescent="0.3">
      <c r="C5425" s="22"/>
      <c r="D5425" s="22"/>
    </row>
    <row r="5426" spans="3:4" ht="14.4" x14ac:dyDescent="0.3">
      <c r="C5426" s="22"/>
      <c r="D5426" s="22"/>
    </row>
    <row r="5427" spans="3:4" ht="14.4" x14ac:dyDescent="0.3">
      <c r="C5427" s="22"/>
      <c r="D5427" s="22"/>
    </row>
    <row r="5428" spans="3:4" ht="14.4" x14ac:dyDescent="0.3">
      <c r="C5428" s="22"/>
      <c r="D5428" s="22"/>
    </row>
    <row r="5429" spans="3:4" ht="14.4" x14ac:dyDescent="0.3">
      <c r="C5429" s="22"/>
      <c r="D5429" s="22"/>
    </row>
    <row r="5430" spans="3:4" ht="14.4" x14ac:dyDescent="0.3">
      <c r="C5430" s="22"/>
      <c r="D5430" s="22"/>
    </row>
    <row r="5431" spans="3:4" ht="14.4" x14ac:dyDescent="0.3">
      <c r="C5431" s="22"/>
      <c r="D5431" s="22"/>
    </row>
    <row r="5432" spans="3:4" ht="14.4" x14ac:dyDescent="0.3">
      <c r="C5432" s="22"/>
      <c r="D5432" s="22"/>
    </row>
    <row r="5433" spans="3:4" ht="14.4" x14ac:dyDescent="0.3">
      <c r="C5433" s="22"/>
      <c r="D5433" s="22"/>
    </row>
    <row r="5434" spans="3:4" ht="14.4" x14ac:dyDescent="0.3">
      <c r="C5434" s="22"/>
      <c r="D5434" s="22"/>
    </row>
    <row r="5435" spans="3:4" ht="14.4" x14ac:dyDescent="0.3">
      <c r="C5435" s="22"/>
      <c r="D5435" s="22"/>
    </row>
    <row r="5436" spans="3:4" ht="14.4" x14ac:dyDescent="0.3">
      <c r="C5436" s="22"/>
      <c r="D5436" s="22"/>
    </row>
    <row r="5437" spans="3:4" ht="14.4" x14ac:dyDescent="0.3">
      <c r="C5437" s="22"/>
      <c r="D5437" s="22"/>
    </row>
    <row r="5438" spans="3:4" ht="14.4" x14ac:dyDescent="0.3">
      <c r="C5438" s="22"/>
      <c r="D5438" s="22"/>
    </row>
    <row r="5439" spans="3:4" ht="14.4" x14ac:dyDescent="0.3">
      <c r="C5439" s="22"/>
      <c r="D5439" s="22"/>
    </row>
    <row r="5440" spans="3:4" ht="14.4" x14ac:dyDescent="0.3">
      <c r="C5440" s="22"/>
      <c r="D5440" s="22"/>
    </row>
    <row r="5441" spans="3:4" ht="14.4" x14ac:dyDescent="0.3">
      <c r="C5441" s="22"/>
      <c r="D5441" s="22"/>
    </row>
    <row r="5442" spans="3:4" ht="14.4" x14ac:dyDescent="0.3">
      <c r="C5442" s="22"/>
      <c r="D5442" s="22"/>
    </row>
    <row r="5443" spans="3:4" ht="14.4" x14ac:dyDescent="0.3">
      <c r="C5443" s="22"/>
      <c r="D5443" s="22"/>
    </row>
    <row r="5444" spans="3:4" ht="14.4" x14ac:dyDescent="0.3">
      <c r="C5444" s="22"/>
      <c r="D5444" s="22"/>
    </row>
    <row r="5445" spans="3:4" ht="14.4" x14ac:dyDescent="0.3">
      <c r="C5445" s="22"/>
      <c r="D5445" s="22"/>
    </row>
    <row r="5446" spans="3:4" ht="14.4" x14ac:dyDescent="0.3">
      <c r="C5446" s="22"/>
      <c r="D5446" s="22"/>
    </row>
    <row r="5447" spans="3:4" ht="14.4" x14ac:dyDescent="0.3">
      <c r="C5447" s="22"/>
      <c r="D5447" s="22"/>
    </row>
    <row r="5448" spans="3:4" ht="14.4" x14ac:dyDescent="0.3">
      <c r="C5448" s="22"/>
      <c r="D5448" s="22"/>
    </row>
    <row r="5449" spans="3:4" ht="14.4" x14ac:dyDescent="0.3">
      <c r="C5449" s="22"/>
      <c r="D5449" s="22"/>
    </row>
    <row r="5450" spans="3:4" ht="14.4" x14ac:dyDescent="0.3">
      <c r="C5450" s="22"/>
      <c r="D5450" s="22"/>
    </row>
    <row r="5451" spans="3:4" ht="14.4" x14ac:dyDescent="0.3">
      <c r="C5451" s="22"/>
      <c r="D5451" s="22"/>
    </row>
    <row r="5452" spans="3:4" ht="14.4" x14ac:dyDescent="0.3">
      <c r="C5452" s="22"/>
      <c r="D5452" s="22"/>
    </row>
    <row r="5453" spans="3:4" ht="14.4" x14ac:dyDescent="0.3">
      <c r="C5453" s="22"/>
      <c r="D5453" s="22"/>
    </row>
    <row r="5454" spans="3:4" ht="14.4" x14ac:dyDescent="0.3">
      <c r="C5454" s="22"/>
      <c r="D5454" s="22"/>
    </row>
    <row r="5455" spans="3:4" ht="14.4" x14ac:dyDescent="0.3">
      <c r="C5455" s="22"/>
      <c r="D5455" s="22"/>
    </row>
    <row r="5456" spans="3:4" ht="14.4" x14ac:dyDescent="0.3">
      <c r="C5456" s="22"/>
      <c r="D5456" s="22"/>
    </row>
    <row r="5457" spans="3:4" ht="14.4" x14ac:dyDescent="0.3">
      <c r="C5457" s="22"/>
      <c r="D5457" s="22"/>
    </row>
    <row r="5458" spans="3:4" ht="14.4" x14ac:dyDescent="0.3">
      <c r="C5458" s="22"/>
      <c r="D5458" s="22"/>
    </row>
    <row r="5459" spans="3:4" ht="14.4" x14ac:dyDescent="0.3">
      <c r="C5459" s="22"/>
      <c r="D5459" s="22"/>
    </row>
    <row r="5460" spans="3:4" ht="14.4" x14ac:dyDescent="0.3">
      <c r="C5460" s="22"/>
      <c r="D5460" s="22"/>
    </row>
    <row r="5461" spans="3:4" ht="14.4" x14ac:dyDescent="0.3">
      <c r="C5461" s="22"/>
      <c r="D5461" s="22"/>
    </row>
    <row r="5462" spans="3:4" ht="14.4" x14ac:dyDescent="0.3">
      <c r="C5462" s="22"/>
      <c r="D5462" s="22"/>
    </row>
    <row r="5463" spans="3:4" ht="14.4" x14ac:dyDescent="0.3">
      <c r="C5463" s="22"/>
      <c r="D5463" s="22"/>
    </row>
    <row r="5464" spans="3:4" ht="14.4" x14ac:dyDescent="0.3">
      <c r="C5464" s="22"/>
      <c r="D5464" s="22"/>
    </row>
    <row r="5465" spans="3:4" ht="14.4" x14ac:dyDescent="0.3">
      <c r="C5465" s="22"/>
      <c r="D5465" s="22"/>
    </row>
    <row r="5466" spans="3:4" ht="14.4" x14ac:dyDescent="0.3">
      <c r="C5466" s="22"/>
      <c r="D5466" s="22"/>
    </row>
    <row r="5467" spans="3:4" ht="14.4" x14ac:dyDescent="0.3">
      <c r="C5467" s="22"/>
      <c r="D5467" s="22"/>
    </row>
    <row r="5468" spans="3:4" ht="14.4" x14ac:dyDescent="0.3">
      <c r="C5468" s="22"/>
      <c r="D5468" s="22"/>
    </row>
    <row r="5469" spans="3:4" ht="14.4" x14ac:dyDescent="0.3">
      <c r="C5469" s="22"/>
      <c r="D5469" s="22"/>
    </row>
    <row r="5470" spans="3:4" ht="14.4" x14ac:dyDescent="0.3">
      <c r="C5470" s="22"/>
      <c r="D5470" s="22"/>
    </row>
    <row r="5471" spans="3:4" ht="14.4" x14ac:dyDescent="0.3">
      <c r="C5471" s="22"/>
      <c r="D5471" s="22"/>
    </row>
    <row r="5472" spans="3:4" ht="14.4" x14ac:dyDescent="0.3">
      <c r="C5472" s="22"/>
      <c r="D5472" s="22"/>
    </row>
    <row r="5473" spans="3:4" ht="14.4" x14ac:dyDescent="0.3">
      <c r="C5473" s="22"/>
      <c r="D5473" s="22"/>
    </row>
    <row r="5474" spans="3:4" ht="14.4" x14ac:dyDescent="0.3">
      <c r="C5474" s="22"/>
      <c r="D5474" s="22"/>
    </row>
    <row r="5475" spans="3:4" ht="14.4" x14ac:dyDescent="0.3">
      <c r="C5475" s="22"/>
      <c r="D5475" s="22"/>
    </row>
    <row r="5476" spans="3:4" ht="14.4" x14ac:dyDescent="0.3">
      <c r="C5476" s="22"/>
      <c r="D5476" s="22"/>
    </row>
    <row r="5477" spans="3:4" ht="14.4" x14ac:dyDescent="0.3">
      <c r="C5477" s="22"/>
      <c r="D5477" s="22"/>
    </row>
    <row r="5478" spans="3:4" ht="14.4" x14ac:dyDescent="0.3">
      <c r="C5478" s="22"/>
      <c r="D5478" s="22"/>
    </row>
    <row r="5479" spans="3:4" ht="14.4" x14ac:dyDescent="0.3">
      <c r="C5479" s="22"/>
      <c r="D5479" s="22"/>
    </row>
    <row r="5480" spans="3:4" ht="14.4" x14ac:dyDescent="0.3">
      <c r="C5480" s="36"/>
      <c r="D5480" s="22"/>
    </row>
    <row r="5481" spans="3:4" ht="14.4" x14ac:dyDescent="0.3">
      <c r="C5481" s="22"/>
      <c r="D5481" s="22"/>
    </row>
    <row r="5482" spans="3:4" ht="14.4" x14ac:dyDescent="0.3">
      <c r="C5482" s="22"/>
      <c r="D5482" s="22"/>
    </row>
    <row r="5483" spans="3:4" ht="14.4" x14ac:dyDescent="0.3">
      <c r="C5483" s="22"/>
      <c r="D5483" s="22"/>
    </row>
    <row r="5484" spans="3:4" ht="14.4" x14ac:dyDescent="0.3">
      <c r="C5484" s="22"/>
      <c r="D5484" s="22"/>
    </row>
    <row r="5485" spans="3:4" ht="14.4" x14ac:dyDescent="0.3">
      <c r="C5485" s="22"/>
      <c r="D5485" s="22"/>
    </row>
    <row r="5486" spans="3:4" ht="14.4" x14ac:dyDescent="0.3">
      <c r="C5486" s="22"/>
      <c r="D5486" s="22"/>
    </row>
    <row r="5487" spans="3:4" ht="14.4" x14ac:dyDescent="0.3">
      <c r="C5487" s="22"/>
      <c r="D5487" s="22"/>
    </row>
    <row r="5488" spans="3:4" ht="14.4" x14ac:dyDescent="0.3">
      <c r="C5488" s="22"/>
      <c r="D5488" s="22"/>
    </row>
    <row r="5489" spans="3:4" ht="14.4" x14ac:dyDescent="0.3">
      <c r="C5489" s="22"/>
      <c r="D5489" s="22"/>
    </row>
    <row r="5490" spans="3:4" ht="14.4" x14ac:dyDescent="0.3">
      <c r="C5490" s="22"/>
      <c r="D5490" s="22"/>
    </row>
    <row r="5491" spans="3:4" ht="14.4" x14ac:dyDescent="0.3">
      <c r="C5491" s="22"/>
      <c r="D5491" s="22"/>
    </row>
    <row r="5492" spans="3:4" ht="14.4" x14ac:dyDescent="0.3">
      <c r="C5492" s="22"/>
      <c r="D5492" s="22"/>
    </row>
    <row r="5493" spans="3:4" ht="14.4" x14ac:dyDescent="0.3">
      <c r="C5493" s="22"/>
      <c r="D5493" s="22"/>
    </row>
    <row r="5494" spans="3:4" ht="14.4" x14ac:dyDescent="0.3">
      <c r="C5494" s="22"/>
      <c r="D5494" s="22"/>
    </row>
    <row r="5495" spans="3:4" ht="14.4" x14ac:dyDescent="0.3">
      <c r="C5495" s="22"/>
      <c r="D5495" s="22"/>
    </row>
    <row r="5496" spans="3:4" ht="14.4" x14ac:dyDescent="0.3">
      <c r="C5496" s="22"/>
      <c r="D5496" s="22"/>
    </row>
    <row r="5497" spans="3:4" ht="14.4" x14ac:dyDescent="0.3">
      <c r="C5497" s="22"/>
      <c r="D5497" s="22"/>
    </row>
    <row r="5498" spans="3:4" ht="14.4" x14ac:dyDescent="0.3">
      <c r="C5498" s="22"/>
      <c r="D5498" s="22"/>
    </row>
    <row r="5499" spans="3:4" ht="14.4" x14ac:dyDescent="0.3">
      <c r="C5499" s="22"/>
      <c r="D5499" s="22"/>
    </row>
    <row r="5500" spans="3:4" ht="14.4" x14ac:dyDescent="0.3">
      <c r="C5500" s="22"/>
      <c r="D5500" s="22"/>
    </row>
    <row r="5501" spans="3:4" ht="14.4" x14ac:dyDescent="0.3">
      <c r="C5501" s="22"/>
      <c r="D5501" s="22"/>
    </row>
    <row r="5502" spans="3:4" ht="14.4" x14ac:dyDescent="0.3">
      <c r="C5502" s="22"/>
      <c r="D5502" s="22"/>
    </row>
    <row r="5503" spans="3:4" ht="14.4" x14ac:dyDescent="0.3">
      <c r="C5503" s="22"/>
      <c r="D5503" s="22"/>
    </row>
    <row r="5504" spans="3:4" ht="14.4" x14ac:dyDescent="0.3">
      <c r="C5504" s="22"/>
      <c r="D5504" s="22"/>
    </row>
    <row r="5505" spans="3:4" ht="14.4" x14ac:dyDescent="0.3">
      <c r="C5505" s="22"/>
      <c r="D5505" s="22"/>
    </row>
    <row r="5506" spans="3:4" ht="14.4" x14ac:dyDescent="0.3">
      <c r="C5506" s="22"/>
      <c r="D5506" s="22"/>
    </row>
    <row r="5507" spans="3:4" ht="14.4" x14ac:dyDescent="0.3">
      <c r="C5507" s="22"/>
      <c r="D5507" s="22"/>
    </row>
    <row r="5508" spans="3:4" ht="14.4" x14ac:dyDescent="0.3">
      <c r="C5508" s="22"/>
      <c r="D5508" s="22"/>
    </row>
    <row r="5509" spans="3:4" ht="14.4" x14ac:dyDescent="0.3">
      <c r="C5509" s="22"/>
      <c r="D5509" s="22"/>
    </row>
    <row r="5510" spans="3:4" ht="14.4" x14ac:dyDescent="0.3">
      <c r="C5510" s="22"/>
      <c r="D5510" s="22"/>
    </row>
    <row r="5511" spans="3:4" ht="14.4" x14ac:dyDescent="0.3">
      <c r="C5511" s="22"/>
      <c r="D5511" s="22"/>
    </row>
    <row r="5512" spans="3:4" ht="14.4" x14ac:dyDescent="0.3">
      <c r="C5512" s="22"/>
      <c r="D5512" s="22"/>
    </row>
    <row r="5513" spans="3:4" ht="14.4" x14ac:dyDescent="0.3">
      <c r="C5513" s="22"/>
      <c r="D5513" s="22"/>
    </row>
    <row r="5514" spans="3:4" ht="14.4" x14ac:dyDescent="0.3">
      <c r="C5514" s="22"/>
      <c r="D5514" s="22"/>
    </row>
    <row r="5515" spans="3:4" ht="14.4" x14ac:dyDescent="0.3">
      <c r="C5515" s="22"/>
      <c r="D5515" s="22"/>
    </row>
    <row r="5516" spans="3:4" ht="14.4" x14ac:dyDescent="0.3">
      <c r="C5516" s="22"/>
      <c r="D5516" s="22"/>
    </row>
    <row r="5517" spans="3:4" ht="14.4" x14ac:dyDescent="0.3">
      <c r="C5517" s="22"/>
      <c r="D5517" s="22"/>
    </row>
    <row r="5518" spans="3:4" ht="14.4" x14ac:dyDescent="0.3">
      <c r="C5518" s="22"/>
      <c r="D5518" s="22"/>
    </row>
    <row r="5519" spans="3:4" ht="14.4" x14ac:dyDescent="0.3">
      <c r="C5519" s="22"/>
      <c r="D5519" s="22"/>
    </row>
    <row r="5520" spans="3:4" ht="14.4" x14ac:dyDescent="0.3">
      <c r="C5520" s="22"/>
      <c r="D5520" s="22"/>
    </row>
    <row r="5521" spans="3:4" ht="14.4" x14ac:dyDescent="0.3">
      <c r="C5521" s="22"/>
      <c r="D5521" s="22"/>
    </row>
    <row r="5522" spans="3:4" ht="14.4" x14ac:dyDescent="0.3">
      <c r="C5522" s="22"/>
      <c r="D5522" s="22"/>
    </row>
    <row r="5523" spans="3:4" ht="14.4" x14ac:dyDescent="0.3">
      <c r="C5523" s="22"/>
      <c r="D5523" s="22"/>
    </row>
    <row r="5524" spans="3:4" ht="14.4" x14ac:dyDescent="0.3">
      <c r="C5524" s="22"/>
      <c r="D5524" s="22"/>
    </row>
    <row r="5525" spans="3:4" ht="14.4" x14ac:dyDescent="0.3">
      <c r="C5525" s="22"/>
      <c r="D5525" s="22"/>
    </row>
    <row r="5526" spans="3:4" ht="14.4" x14ac:dyDescent="0.3">
      <c r="C5526" s="22"/>
      <c r="D5526" s="22"/>
    </row>
    <row r="5527" spans="3:4" ht="14.4" x14ac:dyDescent="0.3">
      <c r="C5527" s="22"/>
      <c r="D5527" s="22"/>
    </row>
    <row r="5528" spans="3:4" ht="14.4" x14ac:dyDescent="0.3">
      <c r="C5528" s="22"/>
      <c r="D5528" s="22"/>
    </row>
    <row r="5529" spans="3:4" ht="14.4" x14ac:dyDescent="0.3">
      <c r="C5529" s="22"/>
      <c r="D5529" s="22"/>
    </row>
    <row r="5530" spans="3:4" ht="14.4" x14ac:dyDescent="0.3">
      <c r="C5530" s="22"/>
      <c r="D5530" s="22"/>
    </row>
    <row r="5531" spans="3:4" ht="14.4" x14ac:dyDescent="0.3">
      <c r="C5531" s="22"/>
      <c r="D5531" s="22"/>
    </row>
    <row r="5532" spans="3:4" ht="14.4" x14ac:dyDescent="0.3">
      <c r="C5532" s="22"/>
      <c r="D5532" s="22"/>
    </row>
    <row r="5533" spans="3:4" ht="14.4" x14ac:dyDescent="0.3">
      <c r="C5533" s="22"/>
      <c r="D5533" s="22"/>
    </row>
    <row r="5534" spans="3:4" ht="14.4" x14ac:dyDescent="0.3">
      <c r="C5534" s="22"/>
      <c r="D5534" s="22"/>
    </row>
    <row r="5535" spans="3:4" ht="14.4" x14ac:dyDescent="0.3">
      <c r="C5535" s="22"/>
      <c r="D5535" s="22"/>
    </row>
    <row r="5536" spans="3:4" ht="14.4" x14ac:dyDescent="0.3">
      <c r="C5536" s="22"/>
      <c r="D5536" s="22"/>
    </row>
    <row r="5537" spans="3:4" ht="14.4" x14ac:dyDescent="0.3">
      <c r="C5537" s="22"/>
      <c r="D5537" s="22"/>
    </row>
    <row r="5538" spans="3:4" ht="14.4" x14ac:dyDescent="0.3">
      <c r="C5538" s="22"/>
      <c r="D5538" s="22"/>
    </row>
    <row r="5539" spans="3:4" ht="14.4" x14ac:dyDescent="0.3">
      <c r="C5539" s="22"/>
      <c r="D5539" s="22"/>
    </row>
    <row r="5540" spans="3:4" ht="14.4" x14ac:dyDescent="0.3">
      <c r="C5540" s="22"/>
      <c r="D5540" s="22"/>
    </row>
    <row r="5541" spans="3:4" ht="14.4" x14ac:dyDescent="0.3">
      <c r="C5541" s="22"/>
      <c r="D5541" s="22"/>
    </row>
    <row r="5542" spans="3:4" ht="14.4" x14ac:dyDescent="0.3">
      <c r="C5542" s="22"/>
      <c r="D5542" s="22"/>
    </row>
    <row r="5543" spans="3:4" ht="14.4" x14ac:dyDescent="0.3">
      <c r="C5543" s="22"/>
      <c r="D5543" s="22"/>
    </row>
    <row r="5544" spans="3:4" ht="14.4" x14ac:dyDescent="0.3">
      <c r="C5544" s="22"/>
      <c r="D5544" s="22"/>
    </row>
    <row r="5545" spans="3:4" ht="14.4" x14ac:dyDescent="0.3">
      <c r="C5545" s="22"/>
      <c r="D5545" s="22"/>
    </row>
    <row r="5546" spans="3:4" ht="14.4" x14ac:dyDescent="0.3">
      <c r="C5546" s="22"/>
      <c r="D5546" s="22"/>
    </row>
    <row r="5547" spans="3:4" ht="14.4" x14ac:dyDescent="0.3">
      <c r="C5547" s="22"/>
      <c r="D5547" s="22"/>
    </row>
    <row r="5548" spans="3:4" ht="14.4" x14ac:dyDescent="0.3">
      <c r="C5548" s="22"/>
      <c r="D5548" s="22"/>
    </row>
    <row r="5549" spans="3:4" ht="14.4" x14ac:dyDescent="0.3">
      <c r="C5549" s="22"/>
      <c r="D5549" s="22"/>
    </row>
    <row r="5550" spans="3:4" ht="14.4" x14ac:dyDescent="0.3">
      <c r="C5550" s="22"/>
      <c r="D5550" s="22"/>
    </row>
    <row r="5551" spans="3:4" ht="14.4" x14ac:dyDescent="0.3">
      <c r="C5551" s="22"/>
      <c r="D5551" s="22"/>
    </row>
    <row r="5552" spans="3:4" ht="14.4" x14ac:dyDescent="0.3">
      <c r="C5552" s="22"/>
      <c r="D5552" s="22"/>
    </row>
    <row r="5553" spans="3:4" ht="14.4" x14ac:dyDescent="0.3">
      <c r="C5553" s="22"/>
      <c r="D5553" s="22"/>
    </row>
    <row r="5554" spans="3:4" ht="14.4" x14ac:dyDescent="0.3">
      <c r="C5554" s="22"/>
      <c r="D5554" s="22"/>
    </row>
    <row r="5555" spans="3:4" ht="14.4" x14ac:dyDescent="0.3">
      <c r="C5555" s="22"/>
      <c r="D5555" s="22"/>
    </row>
    <row r="5556" spans="3:4" ht="14.4" x14ac:dyDescent="0.3">
      <c r="C5556" s="22"/>
      <c r="D5556" s="22"/>
    </row>
    <row r="5557" spans="3:4" ht="14.4" x14ac:dyDescent="0.3">
      <c r="C5557" s="22"/>
      <c r="D5557" s="22"/>
    </row>
    <row r="5558" spans="3:4" ht="14.4" x14ac:dyDescent="0.3">
      <c r="C5558" s="22"/>
      <c r="D5558" s="22"/>
    </row>
    <row r="5559" spans="3:4" ht="14.4" x14ac:dyDescent="0.3">
      <c r="C5559" s="22"/>
      <c r="D5559" s="22"/>
    </row>
    <row r="5560" spans="3:4" ht="14.4" x14ac:dyDescent="0.3">
      <c r="C5560" s="22"/>
      <c r="D5560" s="22"/>
    </row>
    <row r="5561" spans="3:4" ht="14.4" x14ac:dyDescent="0.3">
      <c r="C5561" s="22"/>
      <c r="D5561" s="22"/>
    </row>
    <row r="5562" spans="3:4" ht="14.4" x14ac:dyDescent="0.3">
      <c r="C5562" s="22"/>
      <c r="D5562" s="22"/>
    </row>
    <row r="5563" spans="3:4" ht="14.4" x14ac:dyDescent="0.3">
      <c r="C5563" s="22"/>
      <c r="D5563" s="22"/>
    </row>
    <row r="5564" spans="3:4" ht="14.4" x14ac:dyDescent="0.3">
      <c r="C5564" s="22"/>
      <c r="D5564" s="22"/>
    </row>
    <row r="5565" spans="3:4" ht="14.4" x14ac:dyDescent="0.3">
      <c r="C5565" s="22"/>
      <c r="D5565" s="22"/>
    </row>
    <row r="5566" spans="3:4" ht="14.4" x14ac:dyDescent="0.3">
      <c r="C5566" s="22"/>
      <c r="D5566" s="22"/>
    </row>
    <row r="5567" spans="3:4" ht="14.4" x14ac:dyDescent="0.3">
      <c r="C5567" s="22"/>
      <c r="D5567" s="22"/>
    </row>
    <row r="5568" spans="3:4" ht="14.4" x14ac:dyDescent="0.3">
      <c r="C5568" s="22"/>
      <c r="D5568" s="22"/>
    </row>
    <row r="5569" spans="3:4" ht="14.4" x14ac:dyDescent="0.3">
      <c r="C5569" s="22"/>
      <c r="D5569" s="22"/>
    </row>
    <row r="5570" spans="3:4" ht="14.4" x14ac:dyDescent="0.3">
      <c r="C5570" s="22"/>
      <c r="D5570" s="22"/>
    </row>
    <row r="5571" spans="3:4" ht="14.4" x14ac:dyDescent="0.3">
      <c r="C5571" s="22"/>
      <c r="D5571" s="22"/>
    </row>
    <row r="5572" spans="3:4" ht="14.4" x14ac:dyDescent="0.3">
      <c r="C5572" s="22"/>
      <c r="D5572" s="22"/>
    </row>
    <row r="5573" spans="3:4" ht="14.4" x14ac:dyDescent="0.3">
      <c r="C5573" s="22"/>
      <c r="D5573" s="22"/>
    </row>
    <row r="5574" spans="3:4" ht="14.4" x14ac:dyDescent="0.3">
      <c r="C5574" s="22"/>
      <c r="D5574" s="22"/>
    </row>
    <row r="5575" spans="3:4" ht="14.4" x14ac:dyDescent="0.3">
      <c r="C5575" s="22"/>
      <c r="D5575" s="22"/>
    </row>
    <row r="5576" spans="3:4" ht="14.4" x14ac:dyDescent="0.3">
      <c r="C5576" s="22"/>
      <c r="D5576" s="22"/>
    </row>
    <row r="5577" spans="3:4" ht="14.4" x14ac:dyDescent="0.3">
      <c r="C5577" s="22"/>
      <c r="D5577" s="22"/>
    </row>
    <row r="5578" spans="3:4" ht="14.4" x14ac:dyDescent="0.3">
      <c r="C5578" s="22"/>
      <c r="D5578" s="22"/>
    </row>
    <row r="5579" spans="3:4" ht="14.4" x14ac:dyDescent="0.3">
      <c r="C5579" s="22"/>
      <c r="D5579" s="22"/>
    </row>
    <row r="5580" spans="3:4" ht="14.4" x14ac:dyDescent="0.3">
      <c r="C5580" s="22"/>
      <c r="D5580" s="22"/>
    </row>
    <row r="5581" spans="3:4" ht="14.4" x14ac:dyDescent="0.3">
      <c r="C5581" s="22"/>
      <c r="D5581" s="22"/>
    </row>
    <row r="5582" spans="3:4" ht="14.4" x14ac:dyDescent="0.3">
      <c r="C5582" s="22"/>
      <c r="D5582" s="22"/>
    </row>
    <row r="5583" spans="3:4" ht="14.4" x14ac:dyDescent="0.3">
      <c r="C5583" s="22"/>
      <c r="D5583" s="22"/>
    </row>
    <row r="5584" spans="3:4" ht="14.4" x14ac:dyDescent="0.3">
      <c r="C5584" s="22"/>
      <c r="D5584" s="22"/>
    </row>
    <row r="5585" spans="3:4" ht="14.4" x14ac:dyDescent="0.3">
      <c r="C5585" s="22"/>
      <c r="D5585" s="22"/>
    </row>
    <row r="5586" spans="3:4" ht="14.4" x14ac:dyDescent="0.3">
      <c r="C5586" s="22"/>
      <c r="D5586" s="22"/>
    </row>
    <row r="5587" spans="3:4" ht="14.4" x14ac:dyDescent="0.3">
      <c r="C5587" s="22"/>
      <c r="D5587" s="22"/>
    </row>
    <row r="5588" spans="3:4" ht="14.4" x14ac:dyDescent="0.3">
      <c r="C5588" s="22"/>
      <c r="D5588" s="22"/>
    </row>
    <row r="5589" spans="3:4" ht="14.4" x14ac:dyDescent="0.3">
      <c r="C5589" s="22"/>
      <c r="D5589" s="22"/>
    </row>
    <row r="5590" spans="3:4" ht="14.4" x14ac:dyDescent="0.3">
      <c r="C5590" s="36"/>
      <c r="D5590" s="22"/>
    </row>
    <row r="5591" spans="3:4" ht="14.4" x14ac:dyDescent="0.3">
      <c r="C5591" s="22"/>
      <c r="D5591" s="22"/>
    </row>
    <row r="5592" spans="3:4" ht="14.4" x14ac:dyDescent="0.3">
      <c r="C5592" s="22"/>
      <c r="D5592" s="22"/>
    </row>
    <row r="5593" spans="3:4" ht="14.4" x14ac:dyDescent="0.3">
      <c r="C5593" s="22"/>
      <c r="D5593" s="22"/>
    </row>
    <row r="5594" spans="3:4" ht="14.4" x14ac:dyDescent="0.3">
      <c r="C5594" s="22"/>
      <c r="D5594" s="22"/>
    </row>
    <row r="5595" spans="3:4" ht="14.4" x14ac:dyDescent="0.3">
      <c r="C5595" s="22"/>
      <c r="D5595" s="22"/>
    </row>
    <row r="5596" spans="3:4" ht="14.4" x14ac:dyDescent="0.3">
      <c r="C5596" s="22"/>
      <c r="D5596" s="22"/>
    </row>
    <row r="5597" spans="3:4" ht="14.4" x14ac:dyDescent="0.3">
      <c r="C5597" s="22"/>
      <c r="D5597" s="22"/>
    </row>
    <row r="5598" spans="3:4" ht="14.4" x14ac:dyDescent="0.3">
      <c r="C5598" s="22"/>
      <c r="D5598" s="22"/>
    </row>
    <row r="5599" spans="3:4" ht="14.4" x14ac:dyDescent="0.3">
      <c r="C5599" s="22"/>
      <c r="D5599" s="22"/>
    </row>
    <row r="5600" spans="3:4" ht="14.4" x14ac:dyDescent="0.3">
      <c r="C5600" s="22"/>
      <c r="D5600" s="22"/>
    </row>
    <row r="5601" spans="3:4" ht="14.4" x14ac:dyDescent="0.3">
      <c r="C5601" s="22"/>
      <c r="D5601" s="22"/>
    </row>
    <row r="5602" spans="3:4" ht="14.4" x14ac:dyDescent="0.3">
      <c r="C5602" s="22"/>
      <c r="D5602" s="22"/>
    </row>
    <row r="5603" spans="3:4" ht="14.4" x14ac:dyDescent="0.3">
      <c r="C5603" s="22"/>
      <c r="D5603" s="22"/>
    </row>
    <row r="5604" spans="3:4" ht="14.4" x14ac:dyDescent="0.3">
      <c r="C5604" s="22"/>
      <c r="D5604" s="22"/>
    </row>
    <row r="5605" spans="3:4" ht="14.4" x14ac:dyDescent="0.3">
      <c r="C5605" s="22"/>
      <c r="D5605" s="22"/>
    </row>
    <row r="5606" spans="3:4" ht="14.4" x14ac:dyDescent="0.3">
      <c r="C5606" s="22"/>
      <c r="D5606" s="22"/>
    </row>
    <row r="5607" spans="3:4" ht="14.4" x14ac:dyDescent="0.3">
      <c r="C5607" s="22"/>
      <c r="D5607" s="22"/>
    </row>
    <row r="5608" spans="3:4" ht="14.4" x14ac:dyDescent="0.3">
      <c r="C5608" s="22"/>
      <c r="D5608" s="22"/>
    </row>
    <row r="5609" spans="3:4" ht="14.4" x14ac:dyDescent="0.3">
      <c r="C5609" s="22"/>
      <c r="D5609" s="22"/>
    </row>
    <row r="5610" spans="3:4" ht="14.4" x14ac:dyDescent="0.3">
      <c r="C5610" s="22"/>
      <c r="D5610" s="22"/>
    </row>
    <row r="5611" spans="3:4" ht="14.4" x14ac:dyDescent="0.3">
      <c r="C5611" s="22"/>
      <c r="D5611" s="22"/>
    </row>
    <row r="5612" spans="3:4" ht="14.4" x14ac:dyDescent="0.3">
      <c r="C5612" s="22"/>
      <c r="D5612" s="22"/>
    </row>
    <row r="5613" spans="3:4" ht="14.4" x14ac:dyDescent="0.3">
      <c r="C5613" s="22"/>
      <c r="D5613" s="22"/>
    </row>
    <row r="5614" spans="3:4" ht="14.4" x14ac:dyDescent="0.3">
      <c r="C5614" s="22"/>
      <c r="D5614" s="22"/>
    </row>
    <row r="5615" spans="3:4" ht="14.4" x14ac:dyDescent="0.3">
      <c r="C5615" s="22"/>
      <c r="D5615" s="22"/>
    </row>
    <row r="5616" spans="3:4" ht="14.4" x14ac:dyDescent="0.3">
      <c r="C5616" s="22"/>
      <c r="D5616" s="22"/>
    </row>
    <row r="5617" spans="3:4" ht="14.4" x14ac:dyDescent="0.3">
      <c r="C5617" s="22"/>
      <c r="D5617" s="22"/>
    </row>
    <row r="5618" spans="3:4" ht="14.4" x14ac:dyDescent="0.3">
      <c r="C5618" s="22"/>
      <c r="D5618" s="22"/>
    </row>
    <row r="5619" spans="3:4" ht="14.4" x14ac:dyDescent="0.3">
      <c r="C5619" s="22"/>
      <c r="D5619" s="22"/>
    </row>
    <row r="5620" spans="3:4" ht="14.4" x14ac:dyDescent="0.3">
      <c r="C5620" s="22"/>
      <c r="D5620" s="22"/>
    </row>
    <row r="5621" spans="3:4" ht="14.4" x14ac:dyDescent="0.3">
      <c r="C5621" s="22"/>
      <c r="D5621" s="22"/>
    </row>
    <row r="5622" spans="3:4" ht="14.4" x14ac:dyDescent="0.3">
      <c r="C5622" s="22"/>
      <c r="D5622" s="22"/>
    </row>
    <row r="5623" spans="3:4" ht="14.4" x14ac:dyDescent="0.3">
      <c r="C5623" s="22"/>
      <c r="D5623" s="22"/>
    </row>
    <row r="5624" spans="3:4" ht="14.4" x14ac:dyDescent="0.3">
      <c r="C5624" s="22"/>
      <c r="D5624" s="22"/>
    </row>
    <row r="5625" spans="3:4" ht="14.4" x14ac:dyDescent="0.3">
      <c r="C5625" s="22"/>
      <c r="D5625" s="22"/>
    </row>
    <row r="5626" spans="3:4" ht="14.4" x14ac:dyDescent="0.3">
      <c r="C5626" s="22"/>
      <c r="D5626" s="22"/>
    </row>
    <row r="5627" spans="3:4" ht="14.4" x14ac:dyDescent="0.3">
      <c r="C5627" s="22"/>
      <c r="D5627" s="22"/>
    </row>
    <row r="5628" spans="3:4" ht="14.4" x14ac:dyDescent="0.3">
      <c r="C5628" s="22"/>
      <c r="D5628" s="22"/>
    </row>
    <row r="5629" spans="3:4" ht="14.4" x14ac:dyDescent="0.3">
      <c r="C5629" s="22"/>
      <c r="D5629" s="22"/>
    </row>
    <row r="5630" spans="3:4" ht="14.4" x14ac:dyDescent="0.3">
      <c r="C5630" s="22"/>
      <c r="D5630" s="22"/>
    </row>
    <row r="5631" spans="3:4" ht="14.4" x14ac:dyDescent="0.3">
      <c r="C5631" s="22"/>
      <c r="D5631" s="22"/>
    </row>
    <row r="5632" spans="3:4" ht="14.4" x14ac:dyDescent="0.3">
      <c r="C5632" s="22"/>
      <c r="D5632" s="22"/>
    </row>
    <row r="5633" spans="3:4" ht="14.4" x14ac:dyDescent="0.3">
      <c r="C5633" s="22"/>
      <c r="D5633" s="22"/>
    </row>
    <row r="5634" spans="3:4" ht="14.4" x14ac:dyDescent="0.3">
      <c r="C5634" s="22"/>
      <c r="D5634" s="22"/>
    </row>
    <row r="5635" spans="3:4" ht="14.4" x14ac:dyDescent="0.3">
      <c r="C5635" s="22"/>
      <c r="D5635" s="22"/>
    </row>
    <row r="5636" spans="3:4" ht="14.4" x14ac:dyDescent="0.3">
      <c r="C5636" s="22"/>
      <c r="D5636" s="22"/>
    </row>
    <row r="5637" spans="3:4" ht="14.4" x14ac:dyDescent="0.3">
      <c r="C5637" s="22"/>
      <c r="D5637" s="22"/>
    </row>
    <row r="5638" spans="3:4" ht="14.4" x14ac:dyDescent="0.3">
      <c r="C5638" s="22"/>
      <c r="D5638" s="22"/>
    </row>
    <row r="5639" spans="3:4" ht="14.4" x14ac:dyDescent="0.3">
      <c r="C5639" s="22"/>
      <c r="D5639" s="22"/>
    </row>
    <row r="5640" spans="3:4" ht="14.4" x14ac:dyDescent="0.3">
      <c r="C5640" s="22"/>
      <c r="D5640" s="22"/>
    </row>
    <row r="5641" spans="3:4" ht="14.4" x14ac:dyDescent="0.3">
      <c r="C5641" s="22"/>
      <c r="D5641" s="22"/>
    </row>
    <row r="5642" spans="3:4" ht="14.4" x14ac:dyDescent="0.3">
      <c r="C5642" s="22"/>
      <c r="D5642" s="22"/>
    </row>
    <row r="5643" spans="3:4" ht="14.4" x14ac:dyDescent="0.3">
      <c r="C5643" s="22"/>
      <c r="D5643" s="22"/>
    </row>
    <row r="5644" spans="3:4" ht="14.4" x14ac:dyDescent="0.3">
      <c r="C5644" s="22"/>
      <c r="D5644" s="22"/>
    </row>
    <row r="5645" spans="3:4" ht="14.4" x14ac:dyDescent="0.3">
      <c r="C5645" s="22"/>
      <c r="D5645" s="22"/>
    </row>
    <row r="5646" spans="3:4" ht="14.4" x14ac:dyDescent="0.3">
      <c r="C5646" s="22"/>
      <c r="D5646" s="22"/>
    </row>
    <row r="5647" spans="3:4" ht="14.4" x14ac:dyDescent="0.3">
      <c r="C5647" s="22"/>
      <c r="D5647" s="22"/>
    </row>
    <row r="5648" spans="3:4" ht="14.4" x14ac:dyDescent="0.3">
      <c r="C5648" s="22"/>
      <c r="D5648" s="22"/>
    </row>
    <row r="5649" spans="3:4" ht="14.4" x14ac:dyDescent="0.3">
      <c r="C5649" s="22"/>
      <c r="D5649" s="22"/>
    </row>
    <row r="5650" spans="3:4" ht="14.4" x14ac:dyDescent="0.3">
      <c r="C5650" s="22"/>
      <c r="D5650" s="22"/>
    </row>
    <row r="5651" spans="3:4" ht="14.4" x14ac:dyDescent="0.3">
      <c r="C5651" s="22"/>
      <c r="D5651" s="22"/>
    </row>
    <row r="5652" spans="3:4" ht="14.4" x14ac:dyDescent="0.3">
      <c r="C5652" s="22"/>
      <c r="D5652" s="22"/>
    </row>
    <row r="5653" spans="3:4" ht="14.4" x14ac:dyDescent="0.3">
      <c r="C5653" s="22"/>
      <c r="D5653" s="22"/>
    </row>
    <row r="5654" spans="3:4" ht="14.4" x14ac:dyDescent="0.3">
      <c r="C5654" s="22"/>
      <c r="D5654" s="22"/>
    </row>
    <row r="5655" spans="3:4" ht="14.4" x14ac:dyDescent="0.3">
      <c r="C5655" s="22"/>
      <c r="D5655" s="22"/>
    </row>
    <row r="5656" spans="3:4" ht="14.4" x14ac:dyDescent="0.3">
      <c r="C5656" s="22"/>
      <c r="D5656" s="22"/>
    </row>
    <row r="5657" spans="3:4" ht="14.4" x14ac:dyDescent="0.3">
      <c r="C5657" s="22"/>
      <c r="D5657" s="22"/>
    </row>
    <row r="5658" spans="3:4" ht="14.4" x14ac:dyDescent="0.3">
      <c r="C5658" s="22"/>
      <c r="D5658" s="22"/>
    </row>
    <row r="5659" spans="3:4" ht="14.4" x14ac:dyDescent="0.3">
      <c r="C5659" s="22"/>
      <c r="D5659" s="22"/>
    </row>
    <row r="5660" spans="3:4" ht="14.4" x14ac:dyDescent="0.3">
      <c r="C5660" s="22"/>
      <c r="D5660" s="22"/>
    </row>
    <row r="5661" spans="3:4" ht="14.4" x14ac:dyDescent="0.3">
      <c r="C5661" s="22"/>
      <c r="D5661" s="22"/>
    </row>
    <row r="5662" spans="3:4" ht="14.4" x14ac:dyDescent="0.3">
      <c r="C5662" s="22"/>
      <c r="D5662" s="22"/>
    </row>
    <row r="5663" spans="3:4" ht="14.4" x14ac:dyDescent="0.3">
      <c r="C5663" s="22"/>
      <c r="D5663" s="22"/>
    </row>
    <row r="5664" spans="3:4" ht="14.4" x14ac:dyDescent="0.3">
      <c r="C5664" s="22"/>
      <c r="D5664" s="22"/>
    </row>
    <row r="5665" spans="3:4" ht="14.4" x14ac:dyDescent="0.3">
      <c r="C5665" s="22"/>
      <c r="D5665" s="22"/>
    </row>
    <row r="5666" spans="3:4" ht="14.4" x14ac:dyDescent="0.3">
      <c r="C5666" s="22"/>
      <c r="D5666" s="22"/>
    </row>
    <row r="5667" spans="3:4" ht="14.4" x14ac:dyDescent="0.3">
      <c r="C5667" s="22"/>
      <c r="D5667" s="22"/>
    </row>
    <row r="5668" spans="3:4" ht="14.4" x14ac:dyDescent="0.3">
      <c r="C5668" s="22"/>
      <c r="D5668" s="22"/>
    </row>
    <row r="5669" spans="3:4" ht="14.4" x14ac:dyDescent="0.3">
      <c r="C5669" s="22"/>
      <c r="D5669" s="22"/>
    </row>
    <row r="5670" spans="3:4" ht="14.4" x14ac:dyDescent="0.3">
      <c r="C5670" s="22"/>
      <c r="D5670" s="22"/>
    </row>
    <row r="5671" spans="3:4" ht="14.4" x14ac:dyDescent="0.3">
      <c r="C5671" s="22"/>
      <c r="D5671" s="22"/>
    </row>
    <row r="5672" spans="3:4" ht="14.4" x14ac:dyDescent="0.3">
      <c r="C5672" s="22"/>
      <c r="D5672" s="22"/>
    </row>
    <row r="5673" spans="3:4" ht="14.4" x14ac:dyDescent="0.3">
      <c r="C5673" s="22"/>
      <c r="D5673" s="22"/>
    </row>
    <row r="5674" spans="3:4" ht="14.4" x14ac:dyDescent="0.3">
      <c r="C5674" s="22"/>
      <c r="D5674" s="22"/>
    </row>
    <row r="5675" spans="3:4" ht="14.4" x14ac:dyDescent="0.3">
      <c r="C5675" s="22"/>
      <c r="D5675" s="22"/>
    </row>
    <row r="5676" spans="3:4" ht="14.4" x14ac:dyDescent="0.3">
      <c r="C5676" s="22"/>
      <c r="D5676" s="22"/>
    </row>
    <row r="5677" spans="3:4" ht="14.4" x14ac:dyDescent="0.3">
      <c r="C5677" s="22"/>
      <c r="D5677" s="22"/>
    </row>
    <row r="5678" spans="3:4" ht="14.4" x14ac:dyDescent="0.3">
      <c r="C5678" s="22"/>
      <c r="D5678" s="22"/>
    </row>
    <row r="5679" spans="3:4" ht="14.4" x14ac:dyDescent="0.3">
      <c r="C5679" s="22"/>
      <c r="D5679" s="22"/>
    </row>
    <row r="5680" spans="3:4" ht="14.4" x14ac:dyDescent="0.3">
      <c r="C5680" s="22"/>
      <c r="D5680" s="22"/>
    </row>
    <row r="5681" spans="3:4" ht="14.4" x14ac:dyDescent="0.3">
      <c r="C5681" s="22"/>
      <c r="D5681" s="22"/>
    </row>
    <row r="5682" spans="3:4" ht="14.4" x14ac:dyDescent="0.3">
      <c r="C5682" s="22"/>
      <c r="D5682" s="22"/>
    </row>
    <row r="5683" spans="3:4" ht="14.4" x14ac:dyDescent="0.3">
      <c r="C5683" s="22"/>
      <c r="D5683" s="22"/>
    </row>
    <row r="5684" spans="3:4" ht="14.4" x14ac:dyDescent="0.3">
      <c r="C5684" s="36"/>
      <c r="D5684" s="22"/>
    </row>
    <row r="5685" spans="3:4" ht="14.4" x14ac:dyDescent="0.3">
      <c r="C5685" s="22"/>
      <c r="D5685" s="22"/>
    </row>
    <row r="5686" spans="3:4" ht="14.4" x14ac:dyDescent="0.3">
      <c r="D5686" s="22"/>
    </row>
    <row r="5687" spans="3:4" ht="14.4" x14ac:dyDescent="0.3">
      <c r="D5687" s="22"/>
    </row>
    <row r="5688" spans="3:4" ht="14.4" x14ac:dyDescent="0.3">
      <c r="D5688" s="22"/>
    </row>
  </sheetData>
  <mergeCells count="724">
    <mergeCell ref="D2111:F2112"/>
    <mergeCell ref="D2122:F2123"/>
    <mergeCell ref="D2118:F2119"/>
    <mergeCell ref="C2623:F2623"/>
    <mergeCell ref="D2662:F2663"/>
    <mergeCell ref="C2667:F2667"/>
    <mergeCell ref="C2668:F2668"/>
    <mergeCell ref="C2670:F2670"/>
    <mergeCell ref="C2681:F2681"/>
    <mergeCell ref="C2699:F2699"/>
    <mergeCell ref="D2738:F2739"/>
    <mergeCell ref="C2671:F2671"/>
    <mergeCell ref="C2672:F2672"/>
    <mergeCell ref="C2673:F2673"/>
    <mergeCell ref="C2674:F2674"/>
    <mergeCell ref="C2675:F2675"/>
    <mergeCell ref="C2676:F2676"/>
    <mergeCell ref="C2677:F2677"/>
    <mergeCell ref="C2678:F2678"/>
    <mergeCell ref="C2679:F2679"/>
    <mergeCell ref="C2596:F2596"/>
    <mergeCell ref="C2597:F2597"/>
    <mergeCell ref="C2598:F2598"/>
    <mergeCell ref="C2599:F2599"/>
    <mergeCell ref="C2600:F2600"/>
    <mergeCell ref="C2601:F2601"/>
    <mergeCell ref="C2602:F2602"/>
    <mergeCell ref="C2603:F2603"/>
    <mergeCell ref="C2605:F2605"/>
    <mergeCell ref="C1911:F1911"/>
    <mergeCell ref="C1929:F1929"/>
    <mergeCell ref="D1968:F1969"/>
    <mergeCell ref="C2591:F2591"/>
    <mergeCell ref="C2592:F2592"/>
    <mergeCell ref="C2594:F2594"/>
    <mergeCell ref="C2595:F2595"/>
    <mergeCell ref="C1978:F1978"/>
    <mergeCell ref="C1979:F1979"/>
    <mergeCell ref="C1980:F1980"/>
    <mergeCell ref="C1981:F1981"/>
    <mergeCell ref="C1982:F1982"/>
    <mergeCell ref="C1983:F1983"/>
    <mergeCell ref="C2050:F2050"/>
    <mergeCell ref="C2052:F2052"/>
    <mergeCell ref="C2053:F2053"/>
    <mergeCell ref="C2054:F2054"/>
    <mergeCell ref="C2055:F2055"/>
    <mergeCell ref="C2056:F2056"/>
    <mergeCell ref="C1984:F1984"/>
    <mergeCell ref="C1985:F1985"/>
    <mergeCell ref="C1987:F1987"/>
    <mergeCell ref="C2005:F2005"/>
    <mergeCell ref="D2044:F2045"/>
    <mergeCell ref="C1901:F1901"/>
    <mergeCell ref="C1902:F1902"/>
    <mergeCell ref="C1903:F1903"/>
    <mergeCell ref="C1904:F1904"/>
    <mergeCell ref="C1905:F1905"/>
    <mergeCell ref="C1906:F1906"/>
    <mergeCell ref="C1907:F1907"/>
    <mergeCell ref="C1908:F1908"/>
    <mergeCell ref="C1909:F1909"/>
    <mergeCell ref="C1831:F1831"/>
    <mergeCell ref="C1832:F1832"/>
    <mergeCell ref="C1833:F1833"/>
    <mergeCell ref="C1834:F1834"/>
    <mergeCell ref="C1836:F1836"/>
    <mergeCell ref="C1854:F1854"/>
    <mergeCell ref="D1893:F1894"/>
    <mergeCell ref="C1898:F1898"/>
    <mergeCell ref="C1899:F1899"/>
    <mergeCell ref="C1686:F1686"/>
    <mergeCell ref="C1704:F1704"/>
    <mergeCell ref="C1827:F1827"/>
    <mergeCell ref="C1828:F1828"/>
    <mergeCell ref="C1829:F1829"/>
    <mergeCell ref="C1830:F1830"/>
    <mergeCell ref="C1758:F1758"/>
    <mergeCell ref="C1759:F1759"/>
    <mergeCell ref="C1761:F1761"/>
    <mergeCell ref="C1779:F1779"/>
    <mergeCell ref="D1813:F1814"/>
    <mergeCell ref="C1823:F1823"/>
    <mergeCell ref="C1824:F1824"/>
    <mergeCell ref="C1826:F1826"/>
    <mergeCell ref="C1748:F1748"/>
    <mergeCell ref="C1749:F1749"/>
    <mergeCell ref="C1751:F1751"/>
    <mergeCell ref="C1752:F1752"/>
    <mergeCell ref="C1753:F1753"/>
    <mergeCell ref="C1754:F1754"/>
    <mergeCell ref="C1603:F1603"/>
    <mergeCell ref="C1604:F1604"/>
    <mergeCell ref="C1755:F1755"/>
    <mergeCell ref="C1756:F1756"/>
    <mergeCell ref="C1757:F1757"/>
    <mergeCell ref="C1605:F1605"/>
    <mergeCell ref="C1606:F1606"/>
    <mergeCell ref="C1607:F1607"/>
    <mergeCell ref="C1608:F1608"/>
    <mergeCell ref="C1609:F1609"/>
    <mergeCell ref="C1611:F1611"/>
    <mergeCell ref="C1629:F1629"/>
    <mergeCell ref="D1668:F1669"/>
    <mergeCell ref="C1673:F1673"/>
    <mergeCell ref="C1674:F1674"/>
    <mergeCell ref="C1676:F1676"/>
    <mergeCell ref="C1677:F1677"/>
    <mergeCell ref="C1678:F1678"/>
    <mergeCell ref="C1679:F1679"/>
    <mergeCell ref="C1680:F1680"/>
    <mergeCell ref="C1681:F1681"/>
    <mergeCell ref="C1682:F1682"/>
    <mergeCell ref="C1683:F1683"/>
    <mergeCell ref="C1684:F1684"/>
    <mergeCell ref="C3:F3"/>
    <mergeCell ref="C4:F4"/>
    <mergeCell ref="D47:F48"/>
    <mergeCell ref="C80:F80"/>
    <mergeCell ref="C81:F81"/>
    <mergeCell ref="D124:F125"/>
    <mergeCell ref="C162:F162"/>
    <mergeCell ref="C163:F163"/>
    <mergeCell ref="C164:F164"/>
    <mergeCell ref="C5:F5"/>
    <mergeCell ref="C165:F165"/>
    <mergeCell ref="C166:F166"/>
    <mergeCell ref="C167:F167"/>
    <mergeCell ref="C155:F155"/>
    <mergeCell ref="C156:F156"/>
    <mergeCell ref="C158:F158"/>
    <mergeCell ref="C159:F159"/>
    <mergeCell ref="C160:F160"/>
    <mergeCell ref="C161:F161"/>
    <mergeCell ref="C235:F235"/>
    <mergeCell ref="C236:F236"/>
    <mergeCell ref="C237:F237"/>
    <mergeCell ref="C238:F238"/>
    <mergeCell ref="C239:F239"/>
    <mergeCell ref="C240:F240"/>
    <mergeCell ref="C169:F169"/>
    <mergeCell ref="C187:F187"/>
    <mergeCell ref="D226:F227"/>
    <mergeCell ref="C231:F231"/>
    <mergeCell ref="C232:F232"/>
    <mergeCell ref="C234:F234"/>
    <mergeCell ref="D302:F303"/>
    <mergeCell ref="C307:F307"/>
    <mergeCell ref="C308:F308"/>
    <mergeCell ref="C310:F310"/>
    <mergeCell ref="C311:F311"/>
    <mergeCell ref="C312:F312"/>
    <mergeCell ref="C241:F241"/>
    <mergeCell ref="C242:F242"/>
    <mergeCell ref="C243:F243"/>
    <mergeCell ref="C245:F245"/>
    <mergeCell ref="C263:F263"/>
    <mergeCell ref="D291:F292"/>
    <mergeCell ref="C319:F319"/>
    <mergeCell ref="C321:F321"/>
    <mergeCell ref="C339:F339"/>
    <mergeCell ref="D378:F379"/>
    <mergeCell ref="C383:F383"/>
    <mergeCell ref="C384:F384"/>
    <mergeCell ref="C313:F313"/>
    <mergeCell ref="C314:F314"/>
    <mergeCell ref="C315:F315"/>
    <mergeCell ref="C316:F316"/>
    <mergeCell ref="C317:F317"/>
    <mergeCell ref="C318:F318"/>
    <mergeCell ref="C392:F392"/>
    <mergeCell ref="C393:F393"/>
    <mergeCell ref="C394:F394"/>
    <mergeCell ref="C395:F395"/>
    <mergeCell ref="C397:F397"/>
    <mergeCell ref="C415:F415"/>
    <mergeCell ref="C386:F386"/>
    <mergeCell ref="C387:F387"/>
    <mergeCell ref="C388:F388"/>
    <mergeCell ref="C389:F389"/>
    <mergeCell ref="C390:F390"/>
    <mergeCell ref="C391:F391"/>
    <mergeCell ref="C465:F465"/>
    <mergeCell ref="C466:F466"/>
    <mergeCell ref="C467:F467"/>
    <mergeCell ref="C468:F468"/>
    <mergeCell ref="C469:F469"/>
    <mergeCell ref="C470:F470"/>
    <mergeCell ref="D454:F455"/>
    <mergeCell ref="C459:F459"/>
    <mergeCell ref="C460:F460"/>
    <mergeCell ref="C462:F462"/>
    <mergeCell ref="C463:F463"/>
    <mergeCell ref="C464:F464"/>
    <mergeCell ref="C538:F538"/>
    <mergeCell ref="C539:F539"/>
    <mergeCell ref="C540:F540"/>
    <mergeCell ref="C541:F541"/>
    <mergeCell ref="C542:F542"/>
    <mergeCell ref="C543:F543"/>
    <mergeCell ref="C471:F471"/>
    <mergeCell ref="C473:F473"/>
    <mergeCell ref="C491:F491"/>
    <mergeCell ref="D525:F526"/>
    <mergeCell ref="C535:F535"/>
    <mergeCell ref="C536:F536"/>
    <mergeCell ref="D601:F602"/>
    <mergeCell ref="C611:F611"/>
    <mergeCell ref="C612:F612"/>
    <mergeCell ref="C614:F614"/>
    <mergeCell ref="C615:F615"/>
    <mergeCell ref="C616:F616"/>
    <mergeCell ref="C544:F544"/>
    <mergeCell ref="C545:F545"/>
    <mergeCell ref="C546:F546"/>
    <mergeCell ref="C547:F547"/>
    <mergeCell ref="C549:F549"/>
    <mergeCell ref="C567:F567"/>
    <mergeCell ref="C623:F623"/>
    <mergeCell ref="C625:F625"/>
    <mergeCell ref="C643:F643"/>
    <mergeCell ref="D671:F672"/>
    <mergeCell ref="D682:F683"/>
    <mergeCell ref="C687:F687"/>
    <mergeCell ref="C617:F617"/>
    <mergeCell ref="C618:F618"/>
    <mergeCell ref="C619:F619"/>
    <mergeCell ref="C620:F620"/>
    <mergeCell ref="C621:F621"/>
    <mergeCell ref="C622:F622"/>
    <mergeCell ref="C695:F695"/>
    <mergeCell ref="C696:F696"/>
    <mergeCell ref="C697:F697"/>
    <mergeCell ref="C698:F698"/>
    <mergeCell ref="C699:F699"/>
    <mergeCell ref="C701:F701"/>
    <mergeCell ref="C688:F688"/>
    <mergeCell ref="C690:F690"/>
    <mergeCell ref="C691:F691"/>
    <mergeCell ref="C692:F692"/>
    <mergeCell ref="C693:F693"/>
    <mergeCell ref="C694:F694"/>
    <mergeCell ref="C768:F768"/>
    <mergeCell ref="C769:F769"/>
    <mergeCell ref="C770:F770"/>
    <mergeCell ref="C771:F771"/>
    <mergeCell ref="C772:F772"/>
    <mergeCell ref="C773:F773"/>
    <mergeCell ref="C719:F719"/>
    <mergeCell ref="D758:F759"/>
    <mergeCell ref="C763:F763"/>
    <mergeCell ref="C764:F764"/>
    <mergeCell ref="C766:F766"/>
    <mergeCell ref="C767:F767"/>
    <mergeCell ref="C840:F840"/>
    <mergeCell ref="C842:F842"/>
    <mergeCell ref="C843:F843"/>
    <mergeCell ref="C844:F844"/>
    <mergeCell ref="C845:F845"/>
    <mergeCell ref="C846:F846"/>
    <mergeCell ref="C774:F774"/>
    <mergeCell ref="C775:F775"/>
    <mergeCell ref="C777:F777"/>
    <mergeCell ref="C795:F795"/>
    <mergeCell ref="D829:F830"/>
    <mergeCell ref="C839:F839"/>
    <mergeCell ref="C871:F871"/>
    <mergeCell ref="D905:F906"/>
    <mergeCell ref="C915:F915"/>
    <mergeCell ref="C916:F916"/>
    <mergeCell ref="C918:F918"/>
    <mergeCell ref="C919:F919"/>
    <mergeCell ref="C847:F847"/>
    <mergeCell ref="C848:F848"/>
    <mergeCell ref="C849:F849"/>
    <mergeCell ref="C850:F850"/>
    <mergeCell ref="C851:F851"/>
    <mergeCell ref="C853:F853"/>
    <mergeCell ref="C926:F926"/>
    <mergeCell ref="C927:F927"/>
    <mergeCell ref="C929:F929"/>
    <mergeCell ref="C947:F947"/>
    <mergeCell ref="D981:F982"/>
    <mergeCell ref="C991:F991"/>
    <mergeCell ref="C920:F920"/>
    <mergeCell ref="C921:F921"/>
    <mergeCell ref="C922:F922"/>
    <mergeCell ref="C923:F923"/>
    <mergeCell ref="C924:F924"/>
    <mergeCell ref="C925:F925"/>
    <mergeCell ref="C999:F999"/>
    <mergeCell ref="C1000:F1000"/>
    <mergeCell ref="C1001:F1001"/>
    <mergeCell ref="C1002:F1002"/>
    <mergeCell ref="C1003:F1003"/>
    <mergeCell ref="C1005:F1005"/>
    <mergeCell ref="C992:F992"/>
    <mergeCell ref="C994:F994"/>
    <mergeCell ref="C995:F995"/>
    <mergeCell ref="C996:F996"/>
    <mergeCell ref="C997:F997"/>
    <mergeCell ref="C998:F998"/>
    <mergeCell ref="C1072:F1072"/>
    <mergeCell ref="C1073:F1073"/>
    <mergeCell ref="C1074:F1074"/>
    <mergeCell ref="C1075:F1075"/>
    <mergeCell ref="C1076:F1076"/>
    <mergeCell ref="C1023:F1023"/>
    <mergeCell ref="D1062:F1063"/>
    <mergeCell ref="C1067:F1067"/>
    <mergeCell ref="C1068:F1068"/>
    <mergeCell ref="C1070:F1070"/>
    <mergeCell ref="C1071:F1071"/>
    <mergeCell ref="D1137:F1138"/>
    <mergeCell ref="D1143:F1144"/>
    <mergeCell ref="C1148:F1148"/>
    <mergeCell ref="C1149:F1149"/>
    <mergeCell ref="C1151:F1151"/>
    <mergeCell ref="C1077:F1077"/>
    <mergeCell ref="C1078:F1078"/>
    <mergeCell ref="C1080:F1080"/>
    <mergeCell ref="C1098:F1098"/>
    <mergeCell ref="C1158:F1158"/>
    <mergeCell ref="C1159:F1159"/>
    <mergeCell ref="C1161:F1161"/>
    <mergeCell ref="C1179:F1179"/>
    <mergeCell ref="D1218:F1219"/>
    <mergeCell ref="C1152:F1152"/>
    <mergeCell ref="C1153:F1153"/>
    <mergeCell ref="C1154:F1154"/>
    <mergeCell ref="C1155:F1155"/>
    <mergeCell ref="C1156:F1156"/>
    <mergeCell ref="C1157:F1157"/>
    <mergeCell ref="C1230:F1230"/>
    <mergeCell ref="C1231:F1231"/>
    <mergeCell ref="C1232:F1232"/>
    <mergeCell ref="C1233:F1233"/>
    <mergeCell ref="C1234:F1234"/>
    <mergeCell ref="C1223:F1223"/>
    <mergeCell ref="C1224:F1224"/>
    <mergeCell ref="C1226:F1226"/>
    <mergeCell ref="C1227:F1227"/>
    <mergeCell ref="C1228:F1228"/>
    <mergeCell ref="C1229:F1229"/>
    <mergeCell ref="C1302:F1302"/>
    <mergeCell ref="C1303:F1303"/>
    <mergeCell ref="C1304:F1304"/>
    <mergeCell ref="C1305:F1305"/>
    <mergeCell ref="C1306:F1306"/>
    <mergeCell ref="C1307:F1307"/>
    <mergeCell ref="C1236:F1236"/>
    <mergeCell ref="C1254:F1254"/>
    <mergeCell ref="D1293:F1294"/>
    <mergeCell ref="C1298:F1298"/>
    <mergeCell ref="C1299:F1299"/>
    <mergeCell ref="C1301:F1301"/>
    <mergeCell ref="C1373:F1373"/>
    <mergeCell ref="C1374:F1374"/>
    <mergeCell ref="C1376:F1376"/>
    <mergeCell ref="C1377:F1377"/>
    <mergeCell ref="C1378:F1378"/>
    <mergeCell ref="C1379:F1379"/>
    <mergeCell ref="C1308:F1308"/>
    <mergeCell ref="C1309:F1309"/>
    <mergeCell ref="C1311:F1311"/>
    <mergeCell ref="C1329:F1329"/>
    <mergeCell ref="D1368:F1369"/>
    <mergeCell ref="C1386:F1386"/>
    <mergeCell ref="C1404:F1404"/>
    <mergeCell ref="D1434:F1435"/>
    <mergeCell ref="D1437:F1438"/>
    <mergeCell ref="D1443:F1444"/>
    <mergeCell ref="C1448:F1448"/>
    <mergeCell ref="C1380:F1380"/>
    <mergeCell ref="C1381:F1381"/>
    <mergeCell ref="C1382:F1382"/>
    <mergeCell ref="C1383:F1383"/>
    <mergeCell ref="C1384:F1384"/>
    <mergeCell ref="C1456:F1456"/>
    <mergeCell ref="C1457:F1457"/>
    <mergeCell ref="C1458:F1458"/>
    <mergeCell ref="C1459:F1459"/>
    <mergeCell ref="C1461:F1461"/>
    <mergeCell ref="C1449:F1449"/>
    <mergeCell ref="C1451:F1451"/>
    <mergeCell ref="C1452:F1452"/>
    <mergeCell ref="C1453:F1453"/>
    <mergeCell ref="C1454:F1454"/>
    <mergeCell ref="C1455:F1455"/>
    <mergeCell ref="C1479:F1479"/>
    <mergeCell ref="D1518:F1519"/>
    <mergeCell ref="C1973:F1973"/>
    <mergeCell ref="C1974:F1974"/>
    <mergeCell ref="C1976:F1976"/>
    <mergeCell ref="C1977:F1977"/>
    <mergeCell ref="C1523:F1523"/>
    <mergeCell ref="C1524:F1524"/>
    <mergeCell ref="C1526:F1526"/>
    <mergeCell ref="C1527:F1527"/>
    <mergeCell ref="C1528:F1528"/>
    <mergeCell ref="C1529:F1529"/>
    <mergeCell ref="C1530:F1530"/>
    <mergeCell ref="C1531:F1531"/>
    <mergeCell ref="C1532:F1532"/>
    <mergeCell ref="C1533:F1533"/>
    <mergeCell ref="C1534:F1534"/>
    <mergeCell ref="C1536:F1536"/>
    <mergeCell ref="C1554:F1554"/>
    <mergeCell ref="D1593:F1594"/>
    <mergeCell ref="C1598:F1598"/>
    <mergeCell ref="C1599:F1599"/>
    <mergeCell ref="C1601:F1601"/>
    <mergeCell ref="C1602:F1602"/>
    <mergeCell ref="C2049:F2049"/>
    <mergeCell ref="C2080:F2080"/>
    <mergeCell ref="D2197:F2198"/>
    <mergeCell ref="D2208:F2209"/>
    <mergeCell ref="C2213:F2213"/>
    <mergeCell ref="C2214:F2214"/>
    <mergeCell ref="C2216:F2216"/>
    <mergeCell ref="C2057:F2057"/>
    <mergeCell ref="C2058:F2058"/>
    <mergeCell ref="C2059:F2059"/>
    <mergeCell ref="C2060:F2060"/>
    <mergeCell ref="C2062:F2062"/>
    <mergeCell ref="D2128:F2129"/>
    <mergeCell ref="C2133:F2133"/>
    <mergeCell ref="C2134:F2134"/>
    <mergeCell ref="C2136:F2136"/>
    <mergeCell ref="C2137:F2137"/>
    <mergeCell ref="C2138:F2138"/>
    <mergeCell ref="C2139:F2139"/>
    <mergeCell ref="C2140:F2140"/>
    <mergeCell ref="C2141:F2141"/>
    <mergeCell ref="C2142:F2142"/>
    <mergeCell ref="C2143:F2143"/>
    <mergeCell ref="C2144:F2144"/>
    <mergeCell ref="C2223:F2223"/>
    <mergeCell ref="C2224:F2224"/>
    <mergeCell ref="C2226:F2226"/>
    <mergeCell ref="C2244:F2244"/>
    <mergeCell ref="D2283:F2284"/>
    <mergeCell ref="C2217:F2217"/>
    <mergeCell ref="C2218:F2218"/>
    <mergeCell ref="C2219:F2219"/>
    <mergeCell ref="C2220:F2220"/>
    <mergeCell ref="C2221:F2221"/>
    <mergeCell ref="C2222:F2222"/>
    <mergeCell ref="C2295:F2295"/>
    <mergeCell ref="C2296:F2296"/>
    <mergeCell ref="C2297:F2297"/>
    <mergeCell ref="C2298:F2298"/>
    <mergeCell ref="C2299:F2299"/>
    <mergeCell ref="C2288:F2288"/>
    <mergeCell ref="C2289:F2289"/>
    <mergeCell ref="C2291:F2291"/>
    <mergeCell ref="C2292:F2292"/>
    <mergeCell ref="C2293:F2293"/>
    <mergeCell ref="C2294:F2294"/>
    <mergeCell ref="C2367:F2367"/>
    <mergeCell ref="C2368:F2368"/>
    <mergeCell ref="C2369:F2369"/>
    <mergeCell ref="C2370:F2370"/>
    <mergeCell ref="C2371:F2371"/>
    <mergeCell ref="C2372:F2372"/>
    <mergeCell ref="C2301:F2301"/>
    <mergeCell ref="C2319:F2319"/>
    <mergeCell ref="D2358:F2359"/>
    <mergeCell ref="C2363:F2363"/>
    <mergeCell ref="C2364:F2364"/>
    <mergeCell ref="C2366:F2366"/>
    <mergeCell ref="C2439:F2439"/>
    <mergeCell ref="C2440:F2440"/>
    <mergeCell ref="C2442:F2442"/>
    <mergeCell ref="C2443:F2443"/>
    <mergeCell ref="C2444:F2444"/>
    <mergeCell ref="C2445:F2445"/>
    <mergeCell ref="C2373:F2373"/>
    <mergeCell ref="C2374:F2374"/>
    <mergeCell ref="C2375:F2375"/>
    <mergeCell ref="C2377:F2377"/>
    <mergeCell ref="C2395:F2395"/>
    <mergeCell ref="D2434:F2435"/>
    <mergeCell ref="C2453:F2453"/>
    <mergeCell ref="C2471:F2471"/>
    <mergeCell ref="D2510:F2511"/>
    <mergeCell ref="C2515:F2515"/>
    <mergeCell ref="C2516:F2516"/>
    <mergeCell ref="C2518:F2518"/>
    <mergeCell ref="C2446:F2446"/>
    <mergeCell ref="C2447:F2447"/>
    <mergeCell ref="C2448:F2448"/>
    <mergeCell ref="C2449:F2449"/>
    <mergeCell ref="C2450:F2450"/>
    <mergeCell ref="C2451:F2451"/>
    <mergeCell ref="C2525:F2525"/>
    <mergeCell ref="C2526:F2526"/>
    <mergeCell ref="C2527:F2527"/>
    <mergeCell ref="C2529:F2529"/>
    <mergeCell ref="C2547:F2547"/>
    <mergeCell ref="D2586:F2587"/>
    <mergeCell ref="C2519:F2519"/>
    <mergeCell ref="C2520:F2520"/>
    <mergeCell ref="C2521:F2521"/>
    <mergeCell ref="C2522:F2522"/>
    <mergeCell ref="C2523:F2523"/>
    <mergeCell ref="C2524:F2524"/>
    <mergeCell ref="C2750:F2750"/>
    <mergeCell ref="C2751:F2751"/>
    <mergeCell ref="C2752:F2752"/>
    <mergeCell ref="C2753:F2753"/>
    <mergeCell ref="C2754:F2754"/>
    <mergeCell ref="C2755:F2755"/>
    <mergeCell ref="C2743:F2743"/>
    <mergeCell ref="C2744:F2744"/>
    <mergeCell ref="C2746:F2746"/>
    <mergeCell ref="C2747:F2747"/>
    <mergeCell ref="C2748:F2748"/>
    <mergeCell ref="C2749:F2749"/>
    <mergeCell ref="C2823:F2823"/>
    <mergeCell ref="C2824:F2824"/>
    <mergeCell ref="C2825:F2825"/>
    <mergeCell ref="C2826:F2826"/>
    <mergeCell ref="C2827:F2827"/>
    <mergeCell ref="C2828:F2828"/>
    <mergeCell ref="C2757:F2757"/>
    <mergeCell ref="C2775:F2775"/>
    <mergeCell ref="D2795:F2796"/>
    <mergeCell ref="C2819:F2819"/>
    <mergeCell ref="C2820:F2820"/>
    <mergeCell ref="C2822:F2822"/>
    <mergeCell ref="C2895:F2895"/>
    <mergeCell ref="C2896:F2896"/>
    <mergeCell ref="C2898:F2898"/>
    <mergeCell ref="C2899:F2899"/>
    <mergeCell ref="C2900:F2900"/>
    <mergeCell ref="C2901:F2901"/>
    <mergeCell ref="C2829:F2829"/>
    <mergeCell ref="C2830:F2830"/>
    <mergeCell ref="C2831:F2831"/>
    <mergeCell ref="C2833:F2833"/>
    <mergeCell ref="C2851:F2851"/>
    <mergeCell ref="D2885:F2886"/>
    <mergeCell ref="C2971:F2971"/>
    <mergeCell ref="C2972:F2972"/>
    <mergeCell ref="C2974:F2974"/>
    <mergeCell ref="C2909:F2909"/>
    <mergeCell ref="C2927:F2927"/>
    <mergeCell ref="D2966:F2967"/>
    <mergeCell ref="C2902:F2902"/>
    <mergeCell ref="C2903:F2903"/>
    <mergeCell ref="C2904:F2904"/>
    <mergeCell ref="C2905:F2905"/>
    <mergeCell ref="C2906:F2906"/>
    <mergeCell ref="C2907:F2907"/>
    <mergeCell ref="C2981:F2981"/>
    <mergeCell ref="C2982:F2982"/>
    <mergeCell ref="C2984:F2984"/>
    <mergeCell ref="C3002:F3002"/>
    <mergeCell ref="D3041:F3042"/>
    <mergeCell ref="C2975:F2975"/>
    <mergeCell ref="C2976:F2976"/>
    <mergeCell ref="C2977:F2977"/>
    <mergeCell ref="C2978:F2978"/>
    <mergeCell ref="C2979:F2979"/>
    <mergeCell ref="C2980:F2980"/>
    <mergeCell ref="C3050:F3050"/>
    <mergeCell ref="C3051:F3051"/>
    <mergeCell ref="C3052:F3052"/>
    <mergeCell ref="C3053:F3053"/>
    <mergeCell ref="C3054:F3054"/>
    <mergeCell ref="C3055:F3055"/>
    <mergeCell ref="C3046:F3046"/>
    <mergeCell ref="C3047:F3047"/>
    <mergeCell ref="C3049:F3049"/>
    <mergeCell ref="C3122:F3122"/>
    <mergeCell ref="C3124:F3124"/>
    <mergeCell ref="C3125:F3125"/>
    <mergeCell ref="C3126:F3126"/>
    <mergeCell ref="C3127:F3127"/>
    <mergeCell ref="C3128:F3128"/>
    <mergeCell ref="C3121:F3121"/>
    <mergeCell ref="D3111:F3112"/>
    <mergeCell ref="C3056:F3056"/>
    <mergeCell ref="C3057:F3057"/>
    <mergeCell ref="C3059:F3059"/>
    <mergeCell ref="C3077:F3077"/>
    <mergeCell ref="D3104:F3105"/>
    <mergeCell ref="C3152:F3152"/>
    <mergeCell ref="D3172:F3173"/>
    <mergeCell ref="D3179:F3180"/>
    <mergeCell ref="D3186:F3187"/>
    <mergeCell ref="C3196:F3196"/>
    <mergeCell ref="C3197:F3197"/>
    <mergeCell ref="C3129:F3129"/>
    <mergeCell ref="C3130:F3130"/>
    <mergeCell ref="C3131:F3131"/>
    <mergeCell ref="C3132:F3132"/>
    <mergeCell ref="C3134:F3134"/>
    <mergeCell ref="C3205:F3205"/>
    <mergeCell ref="C3206:F3206"/>
    <mergeCell ref="C3207:F3207"/>
    <mergeCell ref="C3209:F3209"/>
    <mergeCell ref="C3227:F3227"/>
    <mergeCell ref="C3199:F3199"/>
    <mergeCell ref="C3200:F3200"/>
    <mergeCell ref="C3201:F3201"/>
    <mergeCell ref="C3202:F3202"/>
    <mergeCell ref="C3203:F3203"/>
    <mergeCell ref="C3204:F3204"/>
    <mergeCell ref="C3275:F3275"/>
    <mergeCell ref="C3276:F3276"/>
    <mergeCell ref="C3277:F3277"/>
    <mergeCell ref="C3278:F3278"/>
    <mergeCell ref="C3279:F3279"/>
    <mergeCell ref="C3280:F3280"/>
    <mergeCell ref="D3247:F3248"/>
    <mergeCell ref="D3254:F3255"/>
    <mergeCell ref="D3261:F3262"/>
    <mergeCell ref="C3271:F3271"/>
    <mergeCell ref="C3272:F3272"/>
    <mergeCell ref="C3274:F3274"/>
    <mergeCell ref="C3422:F3422"/>
    <mergeCell ref="C3424:F3424"/>
    <mergeCell ref="C3425:F3425"/>
    <mergeCell ref="C3426:F3426"/>
    <mergeCell ref="C3427:F3427"/>
    <mergeCell ref="C3428:F3428"/>
    <mergeCell ref="C3421:F3421"/>
    <mergeCell ref="D3336:F3337"/>
    <mergeCell ref="C3281:F3281"/>
    <mergeCell ref="C3282:F3282"/>
    <mergeCell ref="C3284:F3284"/>
    <mergeCell ref="C3302:F3302"/>
    <mergeCell ref="D3329:F3330"/>
    <mergeCell ref="C3354:F3354"/>
    <mergeCell ref="C3355:F3355"/>
    <mergeCell ref="C3356:F3356"/>
    <mergeCell ref="C3357:F3357"/>
    <mergeCell ref="C3359:F3359"/>
    <mergeCell ref="C3377:F3377"/>
    <mergeCell ref="D3416:F3417"/>
    <mergeCell ref="C3346:F3346"/>
    <mergeCell ref="C3347:F3347"/>
    <mergeCell ref="C3349:F3349"/>
    <mergeCell ref="C3350:F3350"/>
    <mergeCell ref="C3506:F3506"/>
    <mergeCell ref="C3507:F3507"/>
    <mergeCell ref="C3508:F3508"/>
    <mergeCell ref="C3429:F3429"/>
    <mergeCell ref="C3430:F3430"/>
    <mergeCell ref="C3431:F3431"/>
    <mergeCell ref="C3432:F3432"/>
    <mergeCell ref="C3433:F3433"/>
    <mergeCell ref="C3435:F3435"/>
    <mergeCell ref="C3500:F3500"/>
    <mergeCell ref="C3501:F3501"/>
    <mergeCell ref="C3502:F3502"/>
    <mergeCell ref="C3503:F3503"/>
    <mergeCell ref="C3504:F3504"/>
    <mergeCell ref="C3505:F3505"/>
    <mergeCell ref="C3453:F3453"/>
    <mergeCell ref="D3473:F3474"/>
    <mergeCell ref="D3480:F3481"/>
    <mergeCell ref="D3487:F3488"/>
    <mergeCell ref="C3497:F3497"/>
    <mergeCell ref="C3498:F3498"/>
    <mergeCell ref="D3563:F3564"/>
    <mergeCell ref="C3573:F3573"/>
    <mergeCell ref="C3574:F3574"/>
    <mergeCell ref="C3576:F3576"/>
    <mergeCell ref="C3577:F3577"/>
    <mergeCell ref="C3578:F3578"/>
    <mergeCell ref="C3509:F3509"/>
    <mergeCell ref="C3511:F3511"/>
    <mergeCell ref="C3529:F3529"/>
    <mergeCell ref="C3736:F3736"/>
    <mergeCell ref="C3737:F3737"/>
    <mergeCell ref="C3739:F3739"/>
    <mergeCell ref="C3757:F3757"/>
    <mergeCell ref="D3785:F3786"/>
    <mergeCell ref="D3796:F3797"/>
    <mergeCell ref="C3730:F3730"/>
    <mergeCell ref="C3731:F3731"/>
    <mergeCell ref="C3732:F3732"/>
    <mergeCell ref="C3733:F3733"/>
    <mergeCell ref="C3734:F3734"/>
    <mergeCell ref="C3735:F3735"/>
    <mergeCell ref="C3582:F3582"/>
    <mergeCell ref="C3583:F3583"/>
    <mergeCell ref="C3726:F3726"/>
    <mergeCell ref="C3728:F3728"/>
    <mergeCell ref="C3729:F3729"/>
    <mergeCell ref="C3658:F3658"/>
    <mergeCell ref="C3659:F3659"/>
    <mergeCell ref="C3660:F3660"/>
    <mergeCell ref="C3661:F3661"/>
    <mergeCell ref="C3663:F3663"/>
    <mergeCell ref="C3681:F3681"/>
    <mergeCell ref="C3584:F3584"/>
    <mergeCell ref="C2146:F2146"/>
    <mergeCell ref="C2164:F2164"/>
    <mergeCell ref="C3351:F3351"/>
    <mergeCell ref="C3352:F3352"/>
    <mergeCell ref="C3353:F3353"/>
    <mergeCell ref="D1743:F1744"/>
    <mergeCell ref="D3709:F3710"/>
    <mergeCell ref="D3720:F3721"/>
    <mergeCell ref="C3725:F3725"/>
    <mergeCell ref="C3652:F3652"/>
    <mergeCell ref="C3653:F3653"/>
    <mergeCell ref="C3654:F3654"/>
    <mergeCell ref="C3655:F3655"/>
    <mergeCell ref="C3656:F3656"/>
    <mergeCell ref="C3657:F3657"/>
    <mergeCell ref="C3585:F3585"/>
    <mergeCell ref="C3587:F3587"/>
    <mergeCell ref="C3605:F3605"/>
    <mergeCell ref="D3644:F3645"/>
    <mergeCell ref="C3649:F3649"/>
    <mergeCell ref="C3650:F3650"/>
    <mergeCell ref="C3579:F3579"/>
    <mergeCell ref="C3580:F3580"/>
    <mergeCell ref="C3581:F3581"/>
  </mergeCells>
  <hyperlinks>
    <hyperlink ref="I3356" r:id="rId1" xr:uid="{B7C62FD0-DE08-48D3-92C9-37DEC711F7C6}"/>
    <hyperlink ref="I3357" r:id="rId2" xr:uid="{EFBDD889-5BF7-46CC-A3C3-A0B4323EF8BB}"/>
    <hyperlink ref="I2143" r:id="rId3" xr:uid="{5A4047B9-1B7A-414E-B54C-3DF96C383D29}"/>
    <hyperlink ref="I2144" r:id="rId4" xr:uid="{DC232306-B003-4C3D-B6E7-AB63611C52E4}"/>
  </hyperlinks>
  <printOptions horizontalCentered="1" verticalCentered="1"/>
  <pageMargins left="0" right="0" top="0.2" bottom="0.2" header="0.2" footer="0.3"/>
  <pageSetup scale="66" orientation="portrait" r:id="rId5"/>
  <headerFooter>
    <oddHeader>&amp;R&amp;12PG&amp;P</oddHeader>
  </headerFooter>
  <rowBreaks count="49" manualBreakCount="49">
    <brk id="77" min="2" max="5" man="1"/>
    <brk id="153" min="2" max="5" man="1"/>
    <brk id="229" min="2" max="5" man="1"/>
    <brk id="305" min="2" max="5" man="1"/>
    <brk id="381" min="2" max="5" man="1"/>
    <brk id="457" min="2" max="5" man="1"/>
    <brk id="533" min="2" max="5" man="1"/>
    <brk id="609" min="2" max="5" man="1"/>
    <brk id="685" min="2" max="5" man="1"/>
    <brk id="761" min="2" max="5" man="1"/>
    <brk id="837" min="2" max="5" man="1"/>
    <brk id="913" min="2" max="5" man="1"/>
    <brk id="989" min="2" max="5" man="1"/>
    <brk id="1065" min="2" max="5" man="1"/>
    <brk id="1146" min="2" max="5" man="1"/>
    <brk id="1221" min="2" max="5" man="1"/>
    <brk id="1296" min="2" max="5" man="1"/>
    <brk id="1371" min="2" max="5" man="1"/>
    <brk id="1446" min="2" max="5" man="1"/>
    <brk id="1521" min="2" max="5" man="1"/>
    <brk id="1596" min="2" max="5" man="1"/>
    <brk id="1671" min="2" max="5" man="1"/>
    <brk id="1746" min="2" max="5" man="1"/>
    <brk id="1671" min="2" max="5" man="1"/>
    <brk id="1821" min="2" max="5" man="1"/>
    <brk id="1896" min="2" max="5" man="1"/>
    <brk id="1971" min="2" max="5" man="1"/>
    <brk id="2047" min="2" max="5" man="1"/>
    <brk id="2211" min="2" max="5" man="1"/>
    <brk id="2286" min="2" max="5" man="1"/>
    <brk id="2361" min="2" max="5" man="1"/>
    <brk id="2437" min="2" max="5" man="1"/>
    <brk id="2513" min="2" max="5" man="1"/>
    <brk id="2589" min="2" max="5" man="1"/>
    <brk id="2665" min="2" max="5" man="1"/>
    <brk id="2741" min="2" max="5" man="1"/>
    <brk id="2817" min="2" max="5" man="1"/>
    <brk id="2893" min="2" max="5" man="1"/>
    <brk id="2969" min="2" max="5" man="1"/>
    <brk id="3044" min="2" max="5" man="1"/>
    <brk id="3119" min="2" max="5" man="1"/>
    <brk id="3194" min="2" max="5" man="1"/>
    <brk id="3269" min="2" max="5" man="1"/>
    <brk id="3344" min="2" max="5" man="1"/>
    <brk id="3419" min="2" max="5" man="1"/>
    <brk id="3495" min="2" max="5" man="1"/>
    <brk id="3571" min="2" max="5" man="1"/>
    <brk id="3647" min="2" max="5" man="1"/>
    <brk id="3723" min="2" max="5"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51"/>
  <sheetViews>
    <sheetView topLeftCell="H1" workbookViewId="0">
      <selection activeCell="B48" sqref="B48:B50"/>
    </sheetView>
  </sheetViews>
  <sheetFormatPr defaultRowHeight="13.8" x14ac:dyDescent="0.25"/>
  <cols>
    <col min="1" max="1" width="36.19921875" bestFit="1" customWidth="1"/>
    <col min="2" max="2" width="49.8984375" bestFit="1" customWidth="1"/>
  </cols>
  <sheetData>
    <row r="1" spans="1:29" ht="15.6" x14ac:dyDescent="0.25">
      <c r="A1" s="55" t="s">
        <v>387</v>
      </c>
      <c r="AC1" s="55">
        <v>2</v>
      </c>
    </row>
    <row r="2" spans="1:29" ht="15.6" x14ac:dyDescent="0.25">
      <c r="A2" s="55" t="s">
        <v>388</v>
      </c>
      <c r="B2" s="55" t="s">
        <v>389</v>
      </c>
      <c r="Q2" s="55" t="s">
        <v>390</v>
      </c>
      <c r="R2" s="55" t="s">
        <v>391</v>
      </c>
      <c r="S2" s="55" t="s">
        <v>392</v>
      </c>
      <c r="T2" s="55" t="s">
        <v>393</v>
      </c>
    </row>
    <row r="3" spans="1:29" ht="15" x14ac:dyDescent="0.25">
      <c r="A3" s="56" t="s">
        <v>6</v>
      </c>
      <c r="B3" s="56" t="s">
        <v>8</v>
      </c>
      <c r="M3" s="56">
        <v>5.1100000000000003</v>
      </c>
      <c r="O3" s="56" t="s">
        <v>394</v>
      </c>
      <c r="P3" s="57">
        <v>44948</v>
      </c>
      <c r="Q3" s="56">
        <v>3</v>
      </c>
    </row>
    <row r="4" spans="1:29" ht="15" x14ac:dyDescent="0.25">
      <c r="A4" s="58" t="s">
        <v>6</v>
      </c>
      <c r="B4" s="58" t="s">
        <v>135</v>
      </c>
      <c r="K4" s="58">
        <v>5.1100000000000003</v>
      </c>
      <c r="M4" s="58" t="s">
        <v>394</v>
      </c>
      <c r="N4" s="59">
        <v>44948</v>
      </c>
      <c r="O4" s="58">
        <v>4</v>
      </c>
    </row>
    <row r="5" spans="1:29" ht="15" x14ac:dyDescent="0.25">
      <c r="A5" s="58" t="s">
        <v>6</v>
      </c>
      <c r="B5" s="58" t="s">
        <v>155</v>
      </c>
      <c r="N5" s="58">
        <v>5.1100000000000003</v>
      </c>
      <c r="P5" s="58" t="s">
        <v>394</v>
      </c>
      <c r="Q5" s="59">
        <v>44948</v>
      </c>
      <c r="R5" s="58">
        <v>5</v>
      </c>
    </row>
    <row r="6" spans="1:29" ht="15" x14ac:dyDescent="0.25">
      <c r="A6" s="58" t="s">
        <v>6</v>
      </c>
      <c r="B6" s="58" t="s">
        <v>157</v>
      </c>
      <c r="M6" s="58">
        <v>5.1100000000000003</v>
      </c>
      <c r="O6" s="58" t="s">
        <v>394</v>
      </c>
      <c r="P6" s="59">
        <v>44948</v>
      </c>
      <c r="Q6" s="58">
        <v>6</v>
      </c>
    </row>
    <row r="7" spans="1:29" ht="15" x14ac:dyDescent="0.25">
      <c r="A7" s="58" t="s">
        <v>6</v>
      </c>
      <c r="B7" s="58" t="s">
        <v>158</v>
      </c>
      <c r="Q7" s="58">
        <v>5.1100000000000003</v>
      </c>
      <c r="S7" s="58" t="s">
        <v>394</v>
      </c>
      <c r="T7" s="59">
        <v>44948</v>
      </c>
      <c r="U7" s="58">
        <v>7</v>
      </c>
    </row>
    <row r="8" spans="1:29" ht="15" x14ac:dyDescent="0.25">
      <c r="A8" s="58" t="s">
        <v>6</v>
      </c>
      <c r="B8" s="58" t="s">
        <v>161</v>
      </c>
      <c r="P8" s="58">
        <v>5.1100000000000003</v>
      </c>
      <c r="R8" s="58" t="s">
        <v>394</v>
      </c>
      <c r="S8" s="59">
        <v>44948</v>
      </c>
      <c r="T8" s="58">
        <v>8</v>
      </c>
    </row>
    <row r="9" spans="1:29" ht="15" x14ac:dyDescent="0.25">
      <c r="A9" s="58" t="s">
        <v>6</v>
      </c>
      <c r="B9" s="58" t="s">
        <v>162</v>
      </c>
      <c r="R9" s="58">
        <v>5.1100000000000003</v>
      </c>
      <c r="T9" s="58" t="s">
        <v>394</v>
      </c>
      <c r="U9" s="59">
        <v>44948</v>
      </c>
      <c r="V9" s="58">
        <v>9</v>
      </c>
    </row>
    <row r="10" spans="1:29" ht="15" x14ac:dyDescent="0.25">
      <c r="A10" s="58" t="s">
        <v>6</v>
      </c>
      <c r="B10" s="58" t="s">
        <v>164</v>
      </c>
      <c r="O10" s="58">
        <v>5.1100000000000003</v>
      </c>
      <c r="Q10" s="58" t="s">
        <v>394</v>
      </c>
      <c r="R10" s="59">
        <v>44948</v>
      </c>
      <c r="S10" s="58">
        <v>10</v>
      </c>
    </row>
    <row r="11" spans="1:29" ht="15" x14ac:dyDescent="0.25">
      <c r="A11" s="58" t="s">
        <v>6</v>
      </c>
      <c r="B11" s="58" t="s">
        <v>166</v>
      </c>
      <c r="P11" s="58">
        <v>5.1100000000000003</v>
      </c>
      <c r="R11" s="58" t="s">
        <v>394</v>
      </c>
      <c r="S11" s="59">
        <v>44948</v>
      </c>
      <c r="T11" s="58">
        <v>11</v>
      </c>
    </row>
    <row r="12" spans="1:29" ht="15" x14ac:dyDescent="0.25">
      <c r="A12" s="58" t="s">
        <v>6</v>
      </c>
      <c r="B12" s="58" t="s">
        <v>174</v>
      </c>
      <c r="R12" s="58">
        <v>5.1100000000000003</v>
      </c>
      <c r="T12" s="58" t="s">
        <v>394</v>
      </c>
      <c r="U12" s="59">
        <v>44948</v>
      </c>
      <c r="V12" s="58">
        <v>12</v>
      </c>
    </row>
    <row r="13" spans="1:29" ht="15" x14ac:dyDescent="0.25">
      <c r="A13" s="58" t="s">
        <v>6</v>
      </c>
      <c r="B13" s="58" t="s">
        <v>175</v>
      </c>
      <c r="Q13" s="58">
        <v>5.1100000000000003</v>
      </c>
      <c r="S13" s="58" t="s">
        <v>394</v>
      </c>
      <c r="T13" s="59">
        <v>44948</v>
      </c>
      <c r="U13" s="58">
        <v>13</v>
      </c>
    </row>
    <row r="14" spans="1:29" ht="15" x14ac:dyDescent="0.25">
      <c r="A14" s="58" t="s">
        <v>6</v>
      </c>
      <c r="B14" s="58" t="s">
        <v>177</v>
      </c>
      <c r="M14" s="58">
        <v>5.1100000000000003</v>
      </c>
      <c r="O14" s="58" t="s">
        <v>394</v>
      </c>
      <c r="P14" s="59">
        <v>44948</v>
      </c>
      <c r="Q14" s="58">
        <v>14</v>
      </c>
    </row>
    <row r="15" spans="1:29" ht="15" x14ac:dyDescent="0.25">
      <c r="A15" s="58" t="s">
        <v>179</v>
      </c>
      <c r="B15" s="58" t="s">
        <v>180</v>
      </c>
      <c r="N15" s="58">
        <v>3.3</v>
      </c>
      <c r="Q15" s="58" t="s">
        <v>394</v>
      </c>
      <c r="R15" s="59">
        <v>44948</v>
      </c>
      <c r="S15" s="58">
        <v>15</v>
      </c>
    </row>
    <row r="16" spans="1:29" ht="15" x14ac:dyDescent="0.25">
      <c r="A16" s="58" t="s">
        <v>189</v>
      </c>
      <c r="B16" s="58" t="s">
        <v>190</v>
      </c>
      <c r="Q16" s="58">
        <v>4.9000000000000004</v>
      </c>
      <c r="T16" s="58" t="s">
        <v>394</v>
      </c>
      <c r="U16" s="59">
        <v>44948</v>
      </c>
      <c r="V16" s="58">
        <v>16</v>
      </c>
    </row>
    <row r="17" spans="1:25" ht="15" x14ac:dyDescent="0.25">
      <c r="A17" s="58" t="s">
        <v>193</v>
      </c>
      <c r="B17" s="58" t="s">
        <v>194</v>
      </c>
      <c r="O17" s="58">
        <v>4.01</v>
      </c>
      <c r="Q17" s="58" t="s">
        <v>394</v>
      </c>
      <c r="R17" s="59">
        <v>44948</v>
      </c>
      <c r="S17" s="58">
        <v>17</v>
      </c>
    </row>
    <row r="18" spans="1:25" ht="15" x14ac:dyDescent="0.25">
      <c r="A18" s="58" t="s">
        <v>193</v>
      </c>
      <c r="B18" s="58" t="s">
        <v>197</v>
      </c>
      <c r="K18" s="58">
        <v>4.01</v>
      </c>
      <c r="M18" s="58" t="s">
        <v>394</v>
      </c>
      <c r="N18" s="59">
        <v>44948</v>
      </c>
      <c r="O18" s="58">
        <v>18</v>
      </c>
    </row>
    <row r="19" spans="1:25" ht="15" x14ac:dyDescent="0.25">
      <c r="A19" s="58" t="s">
        <v>193</v>
      </c>
      <c r="B19" s="58" t="s">
        <v>198</v>
      </c>
      <c r="N19" s="58">
        <v>4.01</v>
      </c>
      <c r="P19" s="58" t="s">
        <v>394</v>
      </c>
      <c r="Q19" s="59">
        <v>44948</v>
      </c>
      <c r="R19" s="58">
        <v>19</v>
      </c>
    </row>
    <row r="20" spans="1:25" ht="15" x14ac:dyDescent="0.25">
      <c r="A20" s="58" t="s">
        <v>193</v>
      </c>
      <c r="B20" s="58" t="s">
        <v>200</v>
      </c>
      <c r="M20" s="58">
        <v>4.18</v>
      </c>
      <c r="O20" s="58" t="s">
        <v>394</v>
      </c>
      <c r="P20" s="59">
        <v>44948</v>
      </c>
      <c r="Q20" s="58">
        <v>20</v>
      </c>
    </row>
    <row r="21" spans="1:25" ht="15" x14ac:dyDescent="0.25">
      <c r="A21" s="58" t="s">
        <v>193</v>
      </c>
      <c r="B21" s="58" t="s">
        <v>207</v>
      </c>
      <c r="M21" s="58">
        <v>4.01</v>
      </c>
      <c r="O21" s="58" t="s">
        <v>394</v>
      </c>
      <c r="P21" s="59">
        <v>44948</v>
      </c>
      <c r="Q21" s="58">
        <v>21</v>
      </c>
    </row>
    <row r="22" spans="1:25" ht="15" x14ac:dyDescent="0.25">
      <c r="A22" s="58" t="s">
        <v>193</v>
      </c>
      <c r="B22" s="58" t="s">
        <v>313</v>
      </c>
      <c r="N22" s="58">
        <v>6.01</v>
      </c>
      <c r="P22" s="58" t="s">
        <v>394</v>
      </c>
      <c r="Q22" s="59">
        <v>44948</v>
      </c>
      <c r="R22" s="58">
        <v>22</v>
      </c>
    </row>
    <row r="23" spans="1:25" ht="15" x14ac:dyDescent="0.25">
      <c r="A23" s="58" t="s">
        <v>395</v>
      </c>
      <c r="B23" s="58" t="s">
        <v>314</v>
      </c>
      <c r="L23" s="58">
        <v>6.01</v>
      </c>
      <c r="N23" s="58" t="s">
        <v>394</v>
      </c>
      <c r="O23" s="59">
        <v>44948</v>
      </c>
      <c r="P23" s="58">
        <v>23</v>
      </c>
    </row>
    <row r="24" spans="1:25" ht="15" x14ac:dyDescent="0.25">
      <c r="A24" s="58" t="s">
        <v>193</v>
      </c>
      <c r="B24" s="58" t="s">
        <v>383</v>
      </c>
      <c r="O24" s="58">
        <v>6.01</v>
      </c>
      <c r="Q24" s="58" t="s">
        <v>394</v>
      </c>
      <c r="R24" s="59">
        <v>44948</v>
      </c>
      <c r="S24" s="58">
        <v>24</v>
      </c>
    </row>
    <row r="25" spans="1:25" ht="15" x14ac:dyDescent="0.25">
      <c r="A25" s="58" t="s">
        <v>193</v>
      </c>
      <c r="B25" s="58" t="s">
        <v>315</v>
      </c>
      <c r="N25" s="58">
        <v>6.01</v>
      </c>
      <c r="P25" s="58" t="s">
        <v>394</v>
      </c>
      <c r="Q25" s="59">
        <v>44948</v>
      </c>
      <c r="R25" s="58">
        <v>25</v>
      </c>
    </row>
    <row r="26" spans="1:25" ht="15" x14ac:dyDescent="0.25">
      <c r="A26" s="58" t="s">
        <v>193</v>
      </c>
      <c r="B26" s="58" t="s">
        <v>396</v>
      </c>
      <c r="P26" s="58" t="s">
        <v>397</v>
      </c>
      <c r="Q26" s="58" t="s">
        <v>394</v>
      </c>
      <c r="R26" s="59">
        <v>44948</v>
      </c>
      <c r="S26" s="58">
        <v>26</v>
      </c>
    </row>
    <row r="27" spans="1:25" ht="15" x14ac:dyDescent="0.25">
      <c r="A27" s="58" t="s">
        <v>193</v>
      </c>
      <c r="B27" s="58" t="s">
        <v>384</v>
      </c>
      <c r="P27" s="58">
        <v>3.01</v>
      </c>
      <c r="R27" s="58" t="s">
        <v>394</v>
      </c>
      <c r="S27" s="59">
        <v>44948</v>
      </c>
      <c r="T27" s="58">
        <v>27</v>
      </c>
    </row>
    <row r="28" spans="1:25" ht="15" x14ac:dyDescent="0.25">
      <c r="A28" s="58" t="s">
        <v>208</v>
      </c>
      <c r="B28" s="58" t="s">
        <v>209</v>
      </c>
      <c r="N28" s="58" t="s">
        <v>210</v>
      </c>
      <c r="P28" s="58" t="s">
        <v>394</v>
      </c>
      <c r="Q28" s="59">
        <v>44948</v>
      </c>
      <c r="R28" s="58">
        <v>28</v>
      </c>
    </row>
    <row r="29" spans="1:25" ht="15" x14ac:dyDescent="0.25">
      <c r="A29" s="58" t="s">
        <v>398</v>
      </c>
      <c r="B29" s="58" t="s">
        <v>219</v>
      </c>
      <c r="S29" s="58">
        <v>16.100000000000001</v>
      </c>
      <c r="U29" s="58" t="s">
        <v>394</v>
      </c>
      <c r="V29" s="59">
        <v>44948</v>
      </c>
      <c r="W29" s="58">
        <v>29</v>
      </c>
    </row>
    <row r="30" spans="1:25" ht="15" x14ac:dyDescent="0.25">
      <c r="A30" s="58" t="s">
        <v>224</v>
      </c>
      <c r="B30" s="58" t="s">
        <v>225</v>
      </c>
      <c r="O30" s="58">
        <v>2.6</v>
      </c>
      <c r="R30" s="58" t="s">
        <v>394</v>
      </c>
      <c r="S30" s="59">
        <v>44948</v>
      </c>
      <c r="T30" s="58">
        <v>30</v>
      </c>
    </row>
    <row r="31" spans="1:25" ht="15" x14ac:dyDescent="0.25">
      <c r="A31" s="58" t="s">
        <v>224</v>
      </c>
      <c r="B31" s="58" t="s">
        <v>230</v>
      </c>
      <c r="U31" s="58" t="s">
        <v>231</v>
      </c>
      <c r="W31" s="58" t="s">
        <v>394</v>
      </c>
      <c r="X31" s="59">
        <v>44948</v>
      </c>
      <c r="Y31" s="58">
        <v>31</v>
      </c>
    </row>
    <row r="32" spans="1:25" ht="15" x14ac:dyDescent="0.25">
      <c r="A32" s="58" t="s">
        <v>224</v>
      </c>
      <c r="B32" s="58" t="s">
        <v>233</v>
      </c>
      <c r="O32" s="58">
        <v>1.2</v>
      </c>
      <c r="R32" s="58" t="s">
        <v>394</v>
      </c>
      <c r="S32" s="59">
        <v>44948</v>
      </c>
      <c r="T32" s="58">
        <v>32</v>
      </c>
    </row>
    <row r="33" spans="1:25" ht="15" x14ac:dyDescent="0.25">
      <c r="A33" s="58" t="s">
        <v>234</v>
      </c>
      <c r="B33" s="58" t="s">
        <v>235</v>
      </c>
      <c r="U33" s="58" t="s">
        <v>236</v>
      </c>
      <c r="W33" s="58" t="s">
        <v>394</v>
      </c>
      <c r="X33" s="59">
        <v>44948</v>
      </c>
      <c r="Y33" s="58">
        <v>33</v>
      </c>
    </row>
    <row r="34" spans="1:25" ht="15" x14ac:dyDescent="0.25">
      <c r="A34" s="58" t="s">
        <v>243</v>
      </c>
      <c r="B34" s="58" t="s">
        <v>244</v>
      </c>
      <c r="P34" s="58" t="s">
        <v>336</v>
      </c>
      <c r="Q34" s="58" t="s">
        <v>394</v>
      </c>
      <c r="R34" s="59">
        <v>44948</v>
      </c>
      <c r="S34" s="58">
        <v>34</v>
      </c>
    </row>
    <row r="35" spans="1:25" ht="15" x14ac:dyDescent="0.25">
      <c r="A35" s="58" t="s">
        <v>243</v>
      </c>
      <c r="B35" s="58" t="s">
        <v>374</v>
      </c>
      <c r="P35" s="58" t="s">
        <v>336</v>
      </c>
      <c r="Q35" s="58" t="s">
        <v>394</v>
      </c>
      <c r="R35" s="59">
        <v>44948</v>
      </c>
      <c r="S35" s="58">
        <v>35</v>
      </c>
    </row>
    <row r="36" spans="1:25" ht="15" x14ac:dyDescent="0.25">
      <c r="A36" s="58" t="s">
        <v>243</v>
      </c>
      <c r="B36" s="58" t="s">
        <v>375</v>
      </c>
      <c r="Q36" s="58" t="s">
        <v>336</v>
      </c>
      <c r="R36" s="58" t="s">
        <v>394</v>
      </c>
      <c r="S36" s="59">
        <v>44948</v>
      </c>
      <c r="T36" s="58">
        <v>36</v>
      </c>
    </row>
    <row r="37" spans="1:25" ht="15" x14ac:dyDescent="0.25">
      <c r="A37" s="58" t="s">
        <v>251</v>
      </c>
      <c r="B37" s="58" t="s">
        <v>252</v>
      </c>
      <c r="N37" s="58" t="s">
        <v>253</v>
      </c>
      <c r="O37" s="58" t="s">
        <v>394</v>
      </c>
      <c r="P37" s="59">
        <v>44948</v>
      </c>
      <c r="Q37" s="58">
        <v>37</v>
      </c>
    </row>
    <row r="38" spans="1:25" ht="15" x14ac:dyDescent="0.25">
      <c r="A38" s="58" t="s">
        <v>261</v>
      </c>
      <c r="B38" s="58" t="s">
        <v>262</v>
      </c>
      <c r="K38" s="58" t="s">
        <v>263</v>
      </c>
      <c r="M38" s="58" t="s">
        <v>394</v>
      </c>
      <c r="N38" s="59">
        <v>44948</v>
      </c>
      <c r="O38" s="58">
        <v>38</v>
      </c>
    </row>
    <row r="39" spans="1:25" ht="15" x14ac:dyDescent="0.25">
      <c r="A39" s="58" t="s">
        <v>269</v>
      </c>
      <c r="B39" s="58" t="s">
        <v>270</v>
      </c>
      <c r="R39" s="58" t="s">
        <v>271</v>
      </c>
      <c r="S39" s="58" t="s">
        <v>394</v>
      </c>
      <c r="T39" s="59">
        <v>44948</v>
      </c>
      <c r="U39" s="58">
        <v>39</v>
      </c>
    </row>
    <row r="40" spans="1:25" ht="15" x14ac:dyDescent="0.25">
      <c r="A40" s="58" t="s">
        <v>335</v>
      </c>
      <c r="B40" s="58" t="s">
        <v>287</v>
      </c>
      <c r="N40" s="58">
        <v>4.5999999999999996</v>
      </c>
      <c r="Q40" s="58" t="s">
        <v>394</v>
      </c>
      <c r="R40" s="59">
        <v>44948</v>
      </c>
      <c r="S40" s="58">
        <v>40</v>
      </c>
    </row>
    <row r="41" spans="1:25" ht="15" x14ac:dyDescent="0.25">
      <c r="A41" s="58" t="s">
        <v>292</v>
      </c>
      <c r="B41" s="58" t="s">
        <v>293</v>
      </c>
      <c r="H41" s="58">
        <v>11.2</v>
      </c>
      <c r="J41" s="58" t="s">
        <v>394</v>
      </c>
      <c r="K41" s="59">
        <v>44948</v>
      </c>
      <c r="L41" s="58">
        <v>41</v>
      </c>
    </row>
    <row r="42" spans="1:25" ht="15" x14ac:dyDescent="0.25">
      <c r="A42" s="58" t="s">
        <v>292</v>
      </c>
      <c r="B42" s="58" t="s">
        <v>298</v>
      </c>
      <c r="D42" s="58">
        <v>3.5</v>
      </c>
      <c r="G42" s="58" t="s">
        <v>394</v>
      </c>
      <c r="H42" s="59">
        <v>44948</v>
      </c>
      <c r="I42" s="58">
        <v>42</v>
      </c>
    </row>
    <row r="43" spans="1:25" ht="15" x14ac:dyDescent="0.25">
      <c r="A43" s="58" t="s">
        <v>292</v>
      </c>
      <c r="B43" s="58" t="s">
        <v>301</v>
      </c>
      <c r="D43" s="58">
        <v>3.5</v>
      </c>
      <c r="G43" s="58" t="s">
        <v>394</v>
      </c>
      <c r="H43" s="59">
        <v>44948</v>
      </c>
      <c r="I43" s="58">
        <v>43</v>
      </c>
    </row>
    <row r="44" spans="1:25" ht="15" x14ac:dyDescent="0.25">
      <c r="A44" s="58" t="s">
        <v>292</v>
      </c>
      <c r="B44" s="58" t="s">
        <v>302</v>
      </c>
      <c r="I44" s="58">
        <v>11.2</v>
      </c>
      <c r="K44" s="58" t="s">
        <v>394</v>
      </c>
      <c r="L44" s="59">
        <v>44948</v>
      </c>
      <c r="M44" s="58">
        <v>44</v>
      </c>
    </row>
    <row r="45" spans="1:25" ht="15" x14ac:dyDescent="0.25">
      <c r="A45" s="58" t="s">
        <v>404</v>
      </c>
      <c r="B45" s="58" t="s">
        <v>399</v>
      </c>
      <c r="E45" s="58" t="s">
        <v>400</v>
      </c>
      <c r="G45" s="58" t="s">
        <v>394</v>
      </c>
      <c r="H45" s="59">
        <v>44948</v>
      </c>
      <c r="I45" s="58">
        <v>45</v>
      </c>
    </row>
    <row r="46" spans="1:25" ht="15" x14ac:dyDescent="0.25">
      <c r="A46" s="58" t="s">
        <v>401</v>
      </c>
      <c r="B46" s="58" t="s">
        <v>304</v>
      </c>
      <c r="O46" s="58" t="s">
        <v>305</v>
      </c>
      <c r="Q46" s="58" t="s">
        <v>394</v>
      </c>
      <c r="R46" s="59">
        <v>44948</v>
      </c>
      <c r="S46" s="58">
        <v>46</v>
      </c>
    </row>
    <row r="47" spans="1:25" ht="15" x14ac:dyDescent="0.25">
      <c r="B47" s="58" t="s">
        <v>402</v>
      </c>
    </row>
    <row r="48" spans="1:25" ht="15" x14ac:dyDescent="0.25">
      <c r="A48" s="58" t="s">
        <v>318</v>
      </c>
      <c r="B48" s="58" t="s">
        <v>319</v>
      </c>
      <c r="N48" s="58">
        <v>1.9</v>
      </c>
      <c r="Q48" s="58" t="s">
        <v>394</v>
      </c>
      <c r="R48" s="59">
        <v>44948</v>
      </c>
      <c r="S48" s="58">
        <v>47</v>
      </c>
    </row>
    <row r="49" spans="1:20" ht="15" x14ac:dyDescent="0.25">
      <c r="A49" s="58" t="s">
        <v>318</v>
      </c>
      <c r="B49" s="58" t="s">
        <v>324</v>
      </c>
      <c r="P49" s="58">
        <v>5.1100000000000003</v>
      </c>
      <c r="R49" s="58" t="s">
        <v>394</v>
      </c>
      <c r="S49" s="59">
        <v>44948</v>
      </c>
      <c r="T49" s="58">
        <v>48</v>
      </c>
    </row>
    <row r="50" spans="1:20" ht="15" x14ac:dyDescent="0.25">
      <c r="A50" s="58" t="s">
        <v>318</v>
      </c>
      <c r="B50" s="58" t="s">
        <v>328</v>
      </c>
      <c r="O50" s="58">
        <v>5.1100000000000003</v>
      </c>
      <c r="Q50" s="58" t="s">
        <v>394</v>
      </c>
      <c r="R50" s="59">
        <v>44948</v>
      </c>
      <c r="S50" s="58">
        <v>49</v>
      </c>
    </row>
    <row r="51" spans="1:20" ht="15" x14ac:dyDescent="0.25">
      <c r="A51" s="58" t="s">
        <v>329</v>
      </c>
      <c r="B51" s="58" t="s">
        <v>330</v>
      </c>
      <c r="J51" s="58" t="s">
        <v>386</v>
      </c>
      <c r="L51" s="58" t="s">
        <v>403</v>
      </c>
      <c r="M51" s="59">
        <v>44948</v>
      </c>
      <c r="N51" s="58">
        <v>50</v>
      </c>
    </row>
  </sheetData>
  <pageMargins left="0.7" right="0.7" top="0.75" bottom="0.75" header="0.3" footer="0.3"/>
  <pageSetup orientation="portrait" r:id="rId1"/>
</worksheet>
</file>

<file path=docMetadata/LabelInfo.xml><?xml version="1.0" encoding="utf-8"?>
<clbl:labelList xmlns:clbl="http://schemas.microsoft.com/office/2020/mipLabelMetadata">
  <clbl:label id="{f9aa5788-eb33-4a49-8ad0-76101910cac3}" enabled="0" method="" siteId="{f9aa5788-eb33-4a49-8ad0-76101910cac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PAVE_CPL_01092022</vt:lpstr>
      <vt:lpstr>Sheet2</vt:lpstr>
      <vt:lpstr>Sheet3</vt:lpstr>
      <vt:lpstr>PAVE_CPL_01092022!Print_Area</vt:lpstr>
    </vt:vector>
  </TitlesOfParts>
  <Company>US Postal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Fred R - Memphis, TN - Contractor</dc:creator>
  <cp:lastModifiedBy>Wakely, Geriann - Ronkonkoma, NY</cp:lastModifiedBy>
  <cp:lastPrinted>2024-04-19T14:46:33Z</cp:lastPrinted>
  <dcterms:created xsi:type="dcterms:W3CDTF">2019-01-18T17:01:53Z</dcterms:created>
  <dcterms:modified xsi:type="dcterms:W3CDTF">2024-04-19T14:46:45Z</dcterms:modified>
</cp:coreProperties>
</file>