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65" yWindow="65521" windowWidth="5250" windowHeight="4245" tabRatio="734" activeTab="0"/>
  </bookViews>
  <sheets>
    <sheet name="Cover" sheetId="1" r:id="rId1"/>
    <sheet name="Table 2.1" sheetId="2" r:id="rId2"/>
    <sheet name="Table 2.2" sheetId="3" r:id="rId3"/>
    <sheet name="Table 2.3" sheetId="4" r:id="rId4"/>
    <sheet name="Table 2.4" sheetId="5" r:id="rId5"/>
    <sheet name="Table 2.5" sheetId="6" r:id="rId6"/>
  </sheets>
  <externalReferences>
    <externalReference r:id="rId9"/>
  </externalReferences>
  <definedNames>
    <definedName name="_xlnm.Print_Area" localSheetId="2">'Table 2.2'!$A$1:$S$55</definedName>
    <definedName name="_xlnm.Print_Area" localSheetId="3">'Table 2.3'!$A$1:$K$48</definedName>
    <definedName name="_xlnm.Print_Area" localSheetId="4">'Table 2.4'!$A$1:$K$62</definedName>
    <definedName name="shapemap">'[1]catmap'!#REF!</definedName>
  </definedNames>
  <calcPr fullCalcOnLoad="1"/>
</workbook>
</file>

<file path=xl/comments2.xml><?xml version="1.0" encoding="utf-8"?>
<comments xmlns="http://schemas.openxmlformats.org/spreadsheetml/2006/main">
  <authors>
    <author>stcutting</author>
  </authors>
  <commentList>
    <comment ref="B13" authorId="0">
      <text>
        <r>
          <rPr>
            <b/>
            <sz val="8"/>
            <rFont val="Tahoma"/>
            <family val="0"/>
          </rPr>
          <t>stcutting:</t>
        </r>
        <r>
          <rPr>
            <sz val="8"/>
            <rFont val="Tahoma"/>
            <family val="0"/>
          </rPr>
          <t xml:space="preserve">
ACS nixie pieces that are sent from the carrier to the nixie unit and then diverted to CFS unit.</t>
        </r>
      </text>
    </comment>
  </commentList>
</comments>
</file>

<file path=xl/sharedStrings.xml><?xml version="1.0" encoding="utf-8"?>
<sst xmlns="http://schemas.openxmlformats.org/spreadsheetml/2006/main" count="286" uniqueCount="125">
  <si>
    <t>(Volume Reported in Millions)</t>
  </si>
  <si>
    <t>Total UAA</t>
  </si>
  <si>
    <t>Disposition</t>
  </si>
  <si>
    <t>Volume</t>
  </si>
  <si>
    <t>Percent</t>
  </si>
  <si>
    <t>Forwarded</t>
  </si>
  <si>
    <t>Returned to Sender</t>
  </si>
  <si>
    <t>First-Class Mail</t>
  </si>
  <si>
    <t>Letters/Cards</t>
  </si>
  <si>
    <t>Flats</t>
  </si>
  <si>
    <t>Total</t>
  </si>
  <si>
    <t>Periodicals</t>
  </si>
  <si>
    <t>Package Services</t>
  </si>
  <si>
    <t>Other Classes</t>
  </si>
  <si>
    <t>Mach. Parcels</t>
  </si>
  <si>
    <t>Nonmach. Parcels</t>
  </si>
  <si>
    <t>Total Parcels</t>
  </si>
  <si>
    <t>Grand Total</t>
  </si>
  <si>
    <t>Single-Piece</t>
  </si>
  <si>
    <t>Presorted</t>
  </si>
  <si>
    <t>Automation</t>
  </si>
  <si>
    <t>Carrier Route</t>
  </si>
  <si>
    <t>ECR</t>
  </si>
  <si>
    <t>Parcel Post</t>
  </si>
  <si>
    <t>Parcel Select</t>
  </si>
  <si>
    <t>BPM</t>
  </si>
  <si>
    <t>Media/Library</t>
  </si>
  <si>
    <t>Priority</t>
  </si>
  <si>
    <t>USPS</t>
  </si>
  <si>
    <t>Free</t>
  </si>
  <si>
    <t>Express</t>
  </si>
  <si>
    <t>First Class</t>
  </si>
  <si>
    <t>Standard</t>
  </si>
  <si>
    <t>checks ---&gt;</t>
  </si>
  <si>
    <t>CFS Control Factor Derivation</t>
  </si>
  <si>
    <t>Uncontrolled</t>
  </si>
  <si>
    <t>Controlled</t>
  </si>
  <si>
    <t>To CFS</t>
  </si>
  <si>
    <t>PKR</t>
  </si>
  <si>
    <t>--------&gt;</t>
  </si>
  <si>
    <t>FY 2004</t>
  </si>
  <si>
    <t>UAA Volume Tables</t>
  </si>
  <si>
    <t>Table 2.1</t>
  </si>
  <si>
    <t>Table 2.2</t>
  </si>
  <si>
    <t>Table 2.3</t>
  </si>
  <si>
    <t>Table 2.4</t>
  </si>
  <si>
    <t>FCS FY 04 Database</t>
  </si>
  <si>
    <t>Row</t>
  </si>
  <si>
    <t/>
  </si>
  <si>
    <t>Notes:</t>
  </si>
  <si>
    <t>Volume (1)</t>
  </si>
  <si>
    <t>(2)</t>
  </si>
  <si>
    <t>[A]</t>
  </si>
  <si>
    <t>[B]</t>
  </si>
  <si>
    <t>[C]</t>
  </si>
  <si>
    <t>[D]</t>
  </si>
  <si>
    <t>(1) Volumes by disposition are developed from the delivery unit route survey.</t>
  </si>
  <si>
    <t>(1) RPW detail is not available for machinable and non-machinable parcels.</t>
  </si>
  <si>
    <t>Table 2.5</t>
  </si>
  <si>
    <t>Current Holds on File</t>
  </si>
  <si>
    <t>Current Hold Orders With End Dates</t>
  </si>
  <si>
    <t>n/a</t>
  </si>
  <si>
    <t>Total Accumulated Mail Pieces</t>
  </si>
  <si>
    <r>
      <t>Average Current Hold Duration</t>
    </r>
    <r>
      <rPr>
        <sz val="10"/>
        <rFont val="Arial"/>
        <family val="2"/>
      </rPr>
      <t xml:space="preserve"> (1), (2)</t>
    </r>
  </si>
  <si>
    <r>
      <t>Average Scheduled Hold Duration</t>
    </r>
    <r>
      <rPr>
        <sz val="10"/>
        <rFont val="Arial"/>
        <family val="2"/>
      </rPr>
      <t xml:space="preserve"> (1)</t>
    </r>
  </si>
  <si>
    <r>
      <t>Pieces Received per Hold per Day</t>
    </r>
    <r>
      <rPr>
        <sz val="10"/>
        <rFont val="Arial"/>
        <family val="2"/>
      </rPr>
      <t xml:space="preserve"> (1), (3)</t>
    </r>
  </si>
  <si>
    <r>
      <t>(3)</t>
    </r>
    <r>
      <rPr>
        <sz val="10"/>
        <rFont val="Arial"/>
        <family val="0"/>
      </rPr>
      <t xml:space="preserve"> Days include non-delivery days.</t>
    </r>
  </si>
  <si>
    <t>Hand Forwards</t>
  </si>
  <si>
    <r>
      <t xml:space="preserve">(1) </t>
    </r>
    <r>
      <rPr>
        <sz val="10"/>
        <rFont val="Arial"/>
        <family val="0"/>
      </rPr>
      <t>Average is based only on routes with holds.</t>
    </r>
  </si>
  <si>
    <r>
      <t>(2)</t>
    </r>
    <r>
      <rPr>
        <sz val="10"/>
        <rFont val="Arial"/>
        <family val="0"/>
      </rPr>
      <t xml:space="preserve"> Average includes holds without end dates.</t>
    </r>
  </si>
  <si>
    <t>Number (millions)</t>
  </si>
  <si>
    <t>Average per Route</t>
  </si>
  <si>
    <t>Volume less Rekeys, No-</t>
  </si>
  <si>
    <t>(1) From the Delivery Unit Route Survey.</t>
  </si>
  <si>
    <t>Wasted</t>
  </si>
  <si>
    <t>Final Disposition</t>
  </si>
  <si>
    <t>Sent to Nixie Unit</t>
  </si>
  <si>
    <t>Sent to CFS - Active COAs</t>
  </si>
  <si>
    <t>Sent To CFS -- Active COAs</t>
  </si>
  <si>
    <t>check ---&gt;</t>
  </si>
  <si>
    <t>Wasted (2)</t>
  </si>
  <si>
    <t>Wasted (4)</t>
  </si>
  <si>
    <t>Returned to Sender (5)</t>
  </si>
  <si>
    <t>(2) Postal Service regulations allow Standard Mail and some types of Package Services to be wasted at the delivery unit.</t>
  </si>
  <si>
    <t xml:space="preserve">ACS Nixie Volume </t>
  </si>
  <si>
    <t>CFS Factor 1</t>
  </si>
  <si>
    <t>CFS Factor 2</t>
  </si>
  <si>
    <t>(5)</t>
  </si>
  <si>
    <t>(2) Uncontrolled volume multiplied by CFS factor 1.</t>
  </si>
  <si>
    <t>(3) Uncontrolled volume multiplied by CFS factor 2.</t>
  </si>
  <si>
    <t>(4) Refer to FCS database in Appendix C.</t>
  </si>
  <si>
    <t>(5) FCS volume in row 9, col D divided by Sent-To-CFS volume row 1, col C.</t>
  </si>
  <si>
    <t xml:space="preserve"> Record Mail &amp; Nixie Mail (4)</t>
  </si>
  <si>
    <t>less Rekeys (4)</t>
  </si>
  <si>
    <t>(6)</t>
  </si>
  <si>
    <t>(3)</t>
  </si>
  <si>
    <t>(6) FCS volume in row 11, col D divided by Sent-To-Nixie Unit -- ACS volume row 4, col C.</t>
  </si>
  <si>
    <t>Hand Forwarded</t>
  </si>
  <si>
    <t>Disposition at Delivery Unit (1)</t>
  </si>
  <si>
    <t>Disposition at CFS Unit (3)</t>
  </si>
  <si>
    <t>Pre-PARS Environment</t>
  </si>
  <si>
    <t>International (1)</t>
  </si>
  <si>
    <t>(1) Volume in the RPW column is based on international inbound (foreign origin) mail as reported in the ICRA, FY 04.</t>
  </si>
  <si>
    <t>RPW</t>
  </si>
  <si>
    <t>FY 04</t>
  </si>
  <si>
    <t>FY 04  (1)</t>
  </si>
  <si>
    <t>Standard Mail</t>
  </si>
  <si>
    <t>All Classes</t>
  </si>
  <si>
    <t>(4) Postal Service regulations allow all classes of mail to be wasted at the CFS unit based on the ancillary service endorsement, age of COA, and Address Change Service (ACS) option.</t>
  </si>
  <si>
    <t>(5) Address Change Service (ACS) nixie pieces with the "Address Service Requested" ancillary endorsement are returned to sender.  All other ACS nixie pieces are wasted at the CFS unit.</t>
  </si>
  <si>
    <t>(3) Volume levels are developed from the delivery unit route survey. Disposition detail is developed from the CFS Path Model, Appendix C.</t>
  </si>
  <si>
    <t>Sent To Nixie Unit -- Non-ACS (7)</t>
  </si>
  <si>
    <t>Sent To Nixie Unit -- ACS (7)</t>
  </si>
  <si>
    <t>(7) ACS stands for "Address Change Service," the electronic notice address correction system.</t>
  </si>
  <si>
    <t>ACS (6)</t>
  </si>
  <si>
    <t>Non-ACS (6)</t>
  </si>
  <si>
    <t>Active COAs - ACS (6)</t>
  </si>
  <si>
    <t>Active COAs - Non-ACS (6)</t>
  </si>
  <si>
    <t>ACS Nixie (6)</t>
  </si>
  <si>
    <t>(6) ACS stands for "Address Change Service," the electronic notice address correction system.</t>
  </si>
  <si>
    <t>Delivery Unit Route Survey  -- FY 2004</t>
  </si>
  <si>
    <t>Disposition of Volume of UAA Mail by Class of Mail and Location -- FY 2004</t>
  </si>
  <si>
    <t>Final Disposition of Volume of UAA Mail by Class of Mail / Rate Category -- FY 2004</t>
  </si>
  <si>
    <t>Final Disposition of Volume of UAA Mail by Class of Mail / Shape -- FY 2004</t>
  </si>
  <si>
    <t>Hold Mail Volume -- FY 2004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</si>
</sst>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0.0%"/>
    <numFmt numFmtId="167" formatCode="#,##0.0000"/>
    <numFmt numFmtId="168" formatCode="#,##0.0"/>
    <numFmt numFmtId="169" formatCode="#,##0.00000"/>
    <numFmt numFmtId="170" formatCode="#,##0.0000000"/>
    <numFmt numFmtId="171" formatCode="&quot;$&quot;#,##0.0;\(&quot;$&quot;#,##0.0\)"/>
    <numFmt numFmtId="172" formatCode="#,##0.00000000"/>
    <numFmt numFmtId="173" formatCode="#,##0.000000000"/>
    <numFmt numFmtId="174" formatCode="#,##0.0000000000"/>
    <numFmt numFmtId="175" formatCode="00000"/>
    <numFmt numFmtId="176" formatCode="[$-409]h:mm:ss\ AM/PM"/>
    <numFmt numFmtId="177" formatCode="0.00000"/>
    <numFmt numFmtId="178" formatCode="0.0000"/>
    <numFmt numFmtId="179" formatCode="#,##0.000000"/>
    <numFmt numFmtId="180" formatCode="0.0000000"/>
    <numFmt numFmtId="181" formatCode="0.000000"/>
    <numFmt numFmtId="182" formatCode="0.0"/>
    <numFmt numFmtId="183" formatCode="0.00000000"/>
    <numFmt numFmtId="184" formatCode="[$-409]dddd\,\ mmmm\ dd\,\ yyyy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sz val="12"/>
      <name val="Helv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dashed"/>
      <top style="dashed"/>
      <bottom style="dashed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9" fillId="0" borderId="1" applyBorder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0" borderId="7" applyNumberFormat="0" applyFill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171" fontId="0" fillId="0" borderId="0">
      <alignment/>
      <protection/>
    </xf>
    <xf numFmtId="0" fontId="0" fillId="32" borderId="8" applyNumberFormat="0" applyFont="0" applyAlignment="0" applyProtection="0"/>
    <xf numFmtId="0" fontId="42" fillId="27" borderId="9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68" fontId="0" fillId="0" borderId="11" xfId="0" applyNumberFormat="1" applyFill="1" applyBorder="1" applyAlignment="1">
      <alignment/>
    </xf>
    <xf numFmtId="166" fontId="0" fillId="0" borderId="12" xfId="65" applyNumberFormat="1" applyBorder="1" applyAlignment="1">
      <alignment horizontal="right"/>
    </xf>
    <xf numFmtId="168" fontId="0" fillId="0" borderId="11" xfId="0" applyNumberFormat="1" applyBorder="1" applyAlignment="1">
      <alignment/>
    </xf>
    <xf numFmtId="168" fontId="0" fillId="0" borderId="13" xfId="0" applyNumberFormat="1" applyFill="1" applyBorder="1" applyAlignment="1">
      <alignment/>
    </xf>
    <xf numFmtId="166" fontId="0" fillId="0" borderId="14" xfId="65" applyNumberFormat="1" applyBorder="1" applyAlignment="1">
      <alignment horizontal="right"/>
    </xf>
    <xf numFmtId="168" fontId="0" fillId="0" borderId="13" xfId="0" applyNumberFormat="1" applyBorder="1" applyAlignment="1">
      <alignment/>
    </xf>
    <xf numFmtId="168" fontId="0" fillId="0" borderId="15" xfId="0" applyNumberFormat="1" applyBorder="1" applyAlignment="1">
      <alignment/>
    </xf>
    <xf numFmtId="166" fontId="0" fillId="0" borderId="16" xfId="65" applyNumberForma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8" fontId="0" fillId="0" borderId="15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 horizontal="right"/>
    </xf>
    <xf numFmtId="168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9" fontId="0" fillId="0" borderId="0" xfId="65" applyBorder="1" applyAlignment="1">
      <alignment horizontal="center"/>
    </xf>
    <xf numFmtId="0" fontId="5" fillId="0" borderId="0" xfId="0" applyFont="1" applyBorder="1" applyAlignment="1">
      <alignment horizontal="right"/>
    </xf>
    <xf numFmtId="168" fontId="0" fillId="0" borderId="17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8" fontId="0" fillId="0" borderId="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Continuous"/>
    </xf>
    <xf numFmtId="10" fontId="3" fillId="0" borderId="0" xfId="0" applyNumberFormat="1" applyFont="1" applyBorder="1" applyAlignment="1">
      <alignment horizontal="centerContinuous"/>
    </xf>
    <xf numFmtId="164" fontId="0" fillId="0" borderId="1" xfId="0" applyNumberFormat="1" applyFont="1" applyBorder="1" applyAlignment="1">
      <alignment horizontal="right"/>
    </xf>
    <xf numFmtId="10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33" borderId="0" xfId="0" applyFill="1" applyBorder="1" applyAlignment="1" quotePrefix="1">
      <alignment horizontal="right"/>
    </xf>
    <xf numFmtId="169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34" borderId="18" xfId="0" applyFill="1" applyBorder="1" applyAlignment="1" quotePrefix="1">
      <alignment horizontal="right"/>
    </xf>
    <xf numFmtId="4" fontId="0" fillId="34" borderId="19" xfId="0" applyNumberFormat="1" applyFill="1" applyBorder="1" applyAlignment="1">
      <alignment/>
    </xf>
    <xf numFmtId="0" fontId="3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68" fontId="0" fillId="0" borderId="0" xfId="0" applyNumberFormat="1" applyFill="1" applyAlignment="1">
      <alignment/>
    </xf>
    <xf numFmtId="168" fontId="0" fillId="0" borderId="0" xfId="0" applyNumberFormat="1" applyAlignment="1">
      <alignment/>
    </xf>
    <xf numFmtId="168" fontId="0" fillId="0" borderId="1" xfId="0" applyNumberFormat="1" applyBorder="1" applyAlignment="1">
      <alignment/>
    </xf>
    <xf numFmtId="168" fontId="0" fillId="34" borderId="20" xfId="0" applyNumberFormat="1" applyFill="1" applyBorder="1" applyAlignment="1">
      <alignment/>
    </xf>
    <xf numFmtId="168" fontId="0" fillId="34" borderId="21" xfId="0" applyNumberFormat="1" applyFill="1" applyBorder="1" applyAlignment="1">
      <alignment/>
    </xf>
    <xf numFmtId="168" fontId="0" fillId="0" borderId="1" xfId="0" applyNumberFormat="1" applyFill="1" applyBorder="1" applyAlignment="1">
      <alignment/>
    </xf>
    <xf numFmtId="167" fontId="0" fillId="33" borderId="0" xfId="0" applyNumberFormat="1" applyFill="1" applyAlignment="1">
      <alignment/>
    </xf>
    <xf numFmtId="0" fontId="0" fillId="34" borderId="22" xfId="0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fill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centerContinuous"/>
    </xf>
    <xf numFmtId="0" fontId="0" fillId="0" borderId="1" xfId="0" applyBorder="1" applyAlignment="1" quotePrefix="1">
      <alignment horizontal="right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center" vertical="center"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Alignment="1" quotePrefix="1">
      <alignment vertical="center"/>
    </xf>
    <xf numFmtId="0" fontId="5" fillId="0" borderId="0" xfId="0" applyFont="1" applyAlignment="1">
      <alignment/>
    </xf>
    <xf numFmtId="164" fontId="0" fillId="0" borderId="0" xfId="0" applyNumberFormat="1" applyAlignment="1">
      <alignment horizontal="right"/>
    </xf>
    <xf numFmtId="18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Font="1" applyBorder="1" applyAlignment="1" quotePrefix="1">
      <alignment horizontal="right" wrapText="1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left" indent="3"/>
    </xf>
    <xf numFmtId="0" fontId="0" fillId="0" borderId="0" xfId="0" applyFont="1" applyBorder="1" applyAlignment="1" quotePrefix="1">
      <alignment horizontal="left" indent="3"/>
    </xf>
    <xf numFmtId="0" fontId="6" fillId="0" borderId="0" xfId="0" applyFont="1" applyBorder="1" applyAlignment="1" quotePrefix="1">
      <alignment horizontal="left"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Continuous"/>
    </xf>
    <xf numFmtId="168" fontId="0" fillId="0" borderId="0" xfId="0" applyNumberFormat="1" applyFont="1" applyBorder="1" applyAlignment="1">
      <alignment horizontal="center"/>
    </xf>
    <xf numFmtId="168" fontId="0" fillId="0" borderId="1" xfId="0" applyNumberFormat="1" applyFont="1" applyBorder="1" applyAlignment="1">
      <alignment horizontal="right"/>
    </xf>
    <xf numFmtId="168" fontId="0" fillId="0" borderId="1" xfId="0" applyNumberFormat="1" applyFont="1" applyBorder="1" applyAlignment="1">
      <alignment/>
    </xf>
    <xf numFmtId="181" fontId="0" fillId="33" borderId="0" xfId="0" applyNumberFormat="1" applyFont="1" applyFill="1" applyAlignment="1">
      <alignment/>
    </xf>
    <xf numFmtId="9" fontId="0" fillId="0" borderId="0" xfId="65" applyFont="1" applyBorder="1" applyAlignment="1">
      <alignment horizontal="right"/>
    </xf>
    <xf numFmtId="9" fontId="0" fillId="0" borderId="0" xfId="65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 horizontal="right"/>
    </xf>
    <xf numFmtId="166" fontId="0" fillId="0" borderId="0" xfId="65" applyNumberFormat="1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168" fontId="0" fillId="0" borderId="23" xfId="0" applyNumberFormat="1" applyFill="1" applyBorder="1" applyAlignment="1">
      <alignment/>
    </xf>
    <xf numFmtId="166" fontId="0" fillId="0" borderId="24" xfId="65" applyNumberFormat="1" applyFill="1" applyBorder="1" applyAlignment="1">
      <alignment horizontal="right"/>
    </xf>
    <xf numFmtId="166" fontId="0" fillId="0" borderId="14" xfId="65" applyNumberFormat="1" applyFont="1" applyFill="1" applyBorder="1" applyAlignment="1">
      <alignment/>
    </xf>
    <xf numFmtId="166" fontId="0" fillId="0" borderId="16" xfId="65" applyNumberFormat="1" applyFont="1" applyFill="1" applyBorder="1" applyAlignment="1">
      <alignment/>
    </xf>
    <xf numFmtId="166" fontId="0" fillId="0" borderId="24" xfId="0" applyNumberFormat="1" applyFill="1" applyBorder="1" applyAlignment="1">
      <alignment/>
    </xf>
    <xf numFmtId="177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right"/>
    </xf>
    <xf numFmtId="177" fontId="0" fillId="0" borderId="0" xfId="0" applyNumberFormat="1" applyFill="1" applyBorder="1" applyAlignment="1">
      <alignment/>
    </xf>
    <xf numFmtId="164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0" fillId="0" borderId="0" xfId="0" applyFill="1" applyBorder="1" applyAlignment="1" quotePrefix="1">
      <alignment horizontal="right"/>
    </xf>
    <xf numFmtId="4" fontId="0" fillId="0" borderId="0" xfId="0" applyNumberFormat="1" applyFill="1" applyBorder="1" applyAlignment="1">
      <alignment/>
    </xf>
    <xf numFmtId="168" fontId="0" fillId="34" borderId="25" xfId="0" applyNumberFormat="1" applyFill="1" applyBorder="1" applyAlignment="1">
      <alignment/>
    </xf>
    <xf numFmtId="0" fontId="0" fillId="0" borderId="0" xfId="0" applyBorder="1" applyAlignment="1" quotePrefix="1">
      <alignment horizontal="left"/>
    </xf>
    <xf numFmtId="0" fontId="5" fillId="0" borderId="11" xfId="0" applyFont="1" applyBorder="1" applyAlignment="1">
      <alignment horizontal="center"/>
    </xf>
    <xf numFmtId="166" fontId="0" fillId="0" borderId="17" xfId="65" applyNumberFormat="1" applyFont="1" applyBorder="1" applyAlignment="1">
      <alignment/>
    </xf>
    <xf numFmtId="0" fontId="5" fillId="0" borderId="11" xfId="0" applyFont="1" applyBorder="1" applyAlignment="1" quotePrefix="1">
      <alignment horizontal="centerContinuous"/>
    </xf>
    <xf numFmtId="0" fontId="5" fillId="0" borderId="13" xfId="0" applyFont="1" applyBorder="1" applyAlignment="1">
      <alignment horizontal="centerContinuous"/>
    </xf>
    <xf numFmtId="166" fontId="0" fillId="0" borderId="0" xfId="65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Border="1" applyAlignment="1" quotePrefix="1">
      <alignment horizontal="center"/>
    </xf>
    <xf numFmtId="10" fontId="0" fillId="0" borderId="0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4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illiers [0]_EDYAN" xfId="57"/>
    <cellStyle name="Milliers_EDYAN" xfId="58"/>
    <cellStyle name="Monétaire [0]_EDYAN" xfId="59"/>
    <cellStyle name="Monétaire_EDYAN" xfId="60"/>
    <cellStyle name="Neutral" xfId="61"/>
    <cellStyle name="Normal - Style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AA\Results\aqdat\aqvol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map"/>
      <sheetName val="maps"/>
      <sheetName val="pkrcntls"/>
      <sheetName val="uaacntls"/>
      <sheetName val="checkcntls"/>
      <sheetName val="aqdat"/>
      <sheetName val="bundles"/>
      <sheetName val="aqpivs"/>
      <sheetName val="ndpivs"/>
      <sheetName val="ndtab"/>
      <sheetName val="NDTab1"/>
      <sheetName val="NDTab2"/>
      <sheetName val="units"/>
      <sheetName val="aqcost"/>
      <sheetName val="aqcost2"/>
      <sheetName val="checksu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H11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sheetData>
    <row r="9" spans="1:8" ht="18">
      <c r="A9" s="71" t="s">
        <v>41</v>
      </c>
      <c r="B9" s="63"/>
      <c r="C9" s="63"/>
      <c r="D9" s="63"/>
      <c r="E9" s="63"/>
      <c r="F9" s="63"/>
      <c r="G9" s="63"/>
      <c r="H9" s="63"/>
    </row>
    <row r="10" spans="1:8" ht="18">
      <c r="A10" s="71" t="s">
        <v>100</v>
      </c>
      <c r="B10" s="63"/>
      <c r="C10" s="63"/>
      <c r="D10" s="63"/>
      <c r="E10" s="63"/>
      <c r="F10" s="63"/>
      <c r="G10" s="63"/>
      <c r="H10" s="63"/>
    </row>
    <row r="11" spans="1:8" ht="18">
      <c r="A11" s="71" t="s">
        <v>40</v>
      </c>
      <c r="B11" s="63"/>
      <c r="C11" s="63"/>
      <c r="D11" s="63"/>
      <c r="E11" s="63"/>
      <c r="F11" s="63"/>
      <c r="G11" s="63"/>
      <c r="H11" s="63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Footer>&amp;L&amp;F&amp;RUSPS-LR-L-61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28.8515625" style="0" customWidth="1"/>
    <col min="3" max="3" width="12.7109375" style="0" customWidth="1"/>
    <col min="4" max="5" width="3.7109375" style="0" customWidth="1"/>
    <col min="6" max="6" width="12.7109375" style="0" customWidth="1"/>
    <col min="7" max="7" width="3.7109375" style="0" customWidth="1"/>
  </cols>
  <sheetData>
    <row r="1" spans="2:6" ht="18">
      <c r="B1" s="71" t="s">
        <v>42</v>
      </c>
      <c r="C1" s="72"/>
      <c r="D1" s="72"/>
      <c r="E1" s="72"/>
      <c r="F1" s="72"/>
    </row>
    <row r="2" spans="2:6" ht="18">
      <c r="B2" s="71" t="s">
        <v>34</v>
      </c>
      <c r="C2" s="63"/>
      <c r="D2" s="63"/>
      <c r="E2" s="63"/>
      <c r="F2" s="63"/>
    </row>
    <row r="3" spans="2:6" ht="18">
      <c r="B3" s="71" t="s">
        <v>120</v>
      </c>
      <c r="C3" s="63"/>
      <c r="D3" s="63"/>
      <c r="E3" s="63"/>
      <c r="F3" s="63"/>
    </row>
    <row r="4" spans="2:6" ht="15.75">
      <c r="B4" s="62" t="s">
        <v>0</v>
      </c>
      <c r="C4" s="63"/>
      <c r="D4" s="63"/>
      <c r="E4" s="63"/>
      <c r="F4" s="63"/>
    </row>
    <row r="5" spans="2:6" ht="12.75" customHeight="1">
      <c r="B5" s="62"/>
      <c r="C5" s="63"/>
      <c r="D5" s="63"/>
      <c r="E5" s="63"/>
      <c r="F5" s="63"/>
    </row>
    <row r="6" spans="1:6" ht="12.75" customHeight="1">
      <c r="A6" s="88" t="s">
        <v>52</v>
      </c>
      <c r="B6" s="88" t="s">
        <v>53</v>
      </c>
      <c r="C6" s="88" t="s">
        <v>54</v>
      </c>
      <c r="D6" s="86"/>
      <c r="E6" s="86"/>
      <c r="F6" s="86" t="s">
        <v>55</v>
      </c>
    </row>
    <row r="7" spans="1:6" ht="12.75" customHeight="1">
      <c r="A7" s="84" t="s">
        <v>48</v>
      </c>
      <c r="F7" s="64" t="s">
        <v>36</v>
      </c>
    </row>
    <row r="8" spans="3:6" ht="12.75" customHeight="1">
      <c r="C8" s="64" t="s">
        <v>35</v>
      </c>
      <c r="D8" s="64"/>
      <c r="F8" s="64" t="s">
        <v>37</v>
      </c>
    </row>
    <row r="9" spans="1:6" ht="12.75">
      <c r="A9" s="83" t="s">
        <v>47</v>
      </c>
      <c r="B9" s="65" t="s">
        <v>2</v>
      </c>
      <c r="C9" s="87" t="s">
        <v>50</v>
      </c>
      <c r="D9" s="66"/>
      <c r="E9" s="65"/>
      <c r="F9" s="66" t="s">
        <v>3</v>
      </c>
    </row>
    <row r="10" spans="1:7" ht="12.75">
      <c r="A10" s="82">
        <v>1</v>
      </c>
      <c r="B10" s="67" t="s">
        <v>78</v>
      </c>
      <c r="C10" s="73">
        <v>1942.4993455880006</v>
      </c>
      <c r="D10" s="73"/>
      <c r="F10" s="76">
        <f>C10*F24</f>
        <v>2274.447577038143</v>
      </c>
      <c r="G10" s="67" t="s">
        <v>51</v>
      </c>
    </row>
    <row r="11" spans="1:7" ht="12.75">
      <c r="A11" s="82">
        <v>2</v>
      </c>
      <c r="B11" t="s">
        <v>67</v>
      </c>
      <c r="C11" s="74">
        <v>93.68489511484606</v>
      </c>
      <c r="D11" s="74"/>
      <c r="F11" s="77">
        <f>C11*F24</f>
        <v>109.69444246300829</v>
      </c>
      <c r="G11" s="67" t="s">
        <v>51</v>
      </c>
    </row>
    <row r="12" spans="1:6" ht="12.75">
      <c r="A12" s="82">
        <v>3</v>
      </c>
      <c r="B12" s="67" t="s">
        <v>111</v>
      </c>
      <c r="C12" s="74">
        <v>1280.0416718590254</v>
      </c>
      <c r="D12" s="74"/>
      <c r="F12" s="20">
        <f>C12</f>
        <v>1280.0416718590254</v>
      </c>
    </row>
    <row r="13" spans="1:7" ht="12.75">
      <c r="A13" s="82">
        <v>4</v>
      </c>
      <c r="B13" s="67" t="s">
        <v>112</v>
      </c>
      <c r="C13" s="74">
        <v>117.15174469898301</v>
      </c>
      <c r="D13" s="74"/>
      <c r="F13" s="131">
        <f>C13*F30</f>
        <v>140.0804647073098</v>
      </c>
      <c r="G13" s="67" t="s">
        <v>95</v>
      </c>
    </row>
    <row r="14" spans="1:6" ht="12.75">
      <c r="A14" s="82">
        <v>5</v>
      </c>
      <c r="B14" t="s">
        <v>74</v>
      </c>
      <c r="C14" s="22">
        <v>5920.064501529041</v>
      </c>
      <c r="D14" s="22"/>
      <c r="F14" s="20">
        <f>C14</f>
        <v>5920.064501529041</v>
      </c>
    </row>
    <row r="15" spans="1:6" ht="12.75">
      <c r="A15" s="83">
        <v>6</v>
      </c>
      <c r="B15" s="65" t="s">
        <v>38</v>
      </c>
      <c r="C15" s="75">
        <v>2332.4502316161042</v>
      </c>
      <c r="D15" s="75"/>
      <c r="E15" s="65"/>
      <c r="F15" s="78">
        <f>C15</f>
        <v>2332.4502316161042</v>
      </c>
    </row>
    <row r="16" spans="1:6" ht="12.75">
      <c r="A16" s="82">
        <v>7</v>
      </c>
      <c r="B16" t="s">
        <v>10</v>
      </c>
      <c r="C16" s="74">
        <f>SUM(C10:C15)</f>
        <v>11685.892390406</v>
      </c>
      <c r="D16" s="74"/>
      <c r="F16" s="74">
        <f>SUM(F10:F15)</f>
        <v>12056.778889212634</v>
      </c>
    </row>
    <row r="17" spans="1:6" ht="12.75">
      <c r="A17" s="82"/>
      <c r="C17" s="74"/>
      <c r="D17" s="74"/>
      <c r="F17" s="74"/>
    </row>
    <row r="18" spans="1:6" ht="12.75">
      <c r="A18" s="82">
        <v>8</v>
      </c>
      <c r="B18" t="s">
        <v>1</v>
      </c>
      <c r="C18" s="74">
        <f>SUM(C10:C14)</f>
        <v>9353.442158789896</v>
      </c>
      <c r="D18" s="74"/>
      <c r="F18" s="74">
        <f>SUM(F10:F14)</f>
        <v>9724.328657596529</v>
      </c>
    </row>
    <row r="19" spans="1:4" ht="12.75">
      <c r="A19" s="82"/>
      <c r="C19" s="74"/>
      <c r="D19" s="74"/>
    </row>
    <row r="20" spans="1:4" ht="12.75">
      <c r="A20" s="82"/>
      <c r="C20" s="68" t="s">
        <v>46</v>
      </c>
      <c r="D20" s="74"/>
    </row>
    <row r="21" spans="1:6" ht="12.75">
      <c r="A21" s="82">
        <v>9</v>
      </c>
      <c r="C21" s="68" t="s">
        <v>72</v>
      </c>
      <c r="D21" s="73"/>
      <c r="E21" s="68" t="s">
        <v>39</v>
      </c>
      <c r="F21" s="73">
        <v>2274.447577038143</v>
      </c>
    </row>
    <row r="22" spans="1:3" ht="12.75">
      <c r="A22" s="82"/>
      <c r="C22" s="68" t="s">
        <v>92</v>
      </c>
    </row>
    <row r="23" ht="12.75">
      <c r="A23" s="82"/>
    </row>
    <row r="24" spans="1:7" ht="12.75">
      <c r="A24" s="82">
        <v>10</v>
      </c>
      <c r="C24" s="81"/>
      <c r="D24" s="80"/>
      <c r="E24" s="69" t="s">
        <v>85</v>
      </c>
      <c r="F24" s="70">
        <f>F21/C10</f>
        <v>1.1708871780081145</v>
      </c>
      <c r="G24" s="67" t="s">
        <v>87</v>
      </c>
    </row>
    <row r="25" spans="1:7" ht="12.75">
      <c r="A25" s="82"/>
      <c r="C25" s="113"/>
      <c r="D25" s="113"/>
      <c r="E25" s="129"/>
      <c r="F25" s="130"/>
      <c r="G25" s="67"/>
    </row>
    <row r="26" spans="1:7" ht="12.75">
      <c r="A26" s="82"/>
      <c r="C26" s="68" t="s">
        <v>46</v>
      </c>
      <c r="D26" s="113"/>
      <c r="E26" s="129"/>
      <c r="F26" s="130"/>
      <c r="G26" s="67"/>
    </row>
    <row r="27" spans="1:7" ht="12.75">
      <c r="A27" s="82">
        <v>11</v>
      </c>
      <c r="C27" s="68" t="s">
        <v>84</v>
      </c>
      <c r="D27" s="113"/>
      <c r="E27" s="68" t="s">
        <v>39</v>
      </c>
      <c r="F27" s="20">
        <v>140.0804647073098</v>
      </c>
      <c r="G27" s="67"/>
    </row>
    <row r="28" spans="1:7" ht="12.75">
      <c r="A28" s="82"/>
      <c r="C28" s="68" t="s">
        <v>93</v>
      </c>
      <c r="D28" s="113"/>
      <c r="E28" s="129"/>
      <c r="F28" s="130"/>
      <c r="G28" s="67"/>
    </row>
    <row r="29" spans="1:7" ht="12.75">
      <c r="A29" s="82"/>
      <c r="C29" s="64"/>
      <c r="D29" s="113"/>
      <c r="E29" s="129"/>
      <c r="F29" s="130"/>
      <c r="G29" s="67"/>
    </row>
    <row r="30" spans="1:7" ht="12.75">
      <c r="A30" s="82">
        <v>12</v>
      </c>
      <c r="C30" s="81"/>
      <c r="D30" s="80"/>
      <c r="E30" s="69" t="s">
        <v>86</v>
      </c>
      <c r="F30" s="70">
        <f>F27/C13</f>
        <v>1.1957181266676076</v>
      </c>
      <c r="G30" s="67" t="s">
        <v>94</v>
      </c>
    </row>
    <row r="31" spans="1:7" ht="12.75" hidden="1">
      <c r="A31" s="82"/>
      <c r="C31" s="113"/>
      <c r="D31" s="113"/>
      <c r="E31" s="129"/>
      <c r="F31" s="130"/>
      <c r="G31" s="67"/>
    </row>
    <row r="32" ht="12.75" hidden="1"/>
    <row r="33" spans="2:6" ht="12.75" hidden="1">
      <c r="B33" s="68" t="s">
        <v>33</v>
      </c>
      <c r="C33" s="79">
        <v>0</v>
      </c>
      <c r="F33" s="79">
        <v>0</v>
      </c>
    </row>
    <row r="34" spans="1:2" ht="12.75">
      <c r="A34" s="65"/>
      <c r="B34" s="65"/>
    </row>
    <row r="35" ht="12.75">
      <c r="A35" t="s">
        <v>49</v>
      </c>
    </row>
    <row r="36" ht="12.75">
      <c r="A36" s="67" t="s">
        <v>73</v>
      </c>
    </row>
    <row r="37" ht="12.75" customHeight="1">
      <c r="A37" s="67" t="s">
        <v>88</v>
      </c>
    </row>
    <row r="38" ht="12.75" customHeight="1">
      <c r="A38" s="67" t="s">
        <v>89</v>
      </c>
    </row>
    <row r="39" ht="12.75" customHeight="1">
      <c r="A39" s="67" t="s">
        <v>90</v>
      </c>
    </row>
    <row r="40" spans="1:7" ht="12.75" customHeight="1">
      <c r="A40" s="67" t="s">
        <v>91</v>
      </c>
      <c r="G40" s="67"/>
    </row>
    <row r="41" spans="1:2" ht="12.75">
      <c r="A41" s="67" t="s">
        <v>96</v>
      </c>
      <c r="B41" s="67"/>
    </row>
    <row r="42" ht="12.75">
      <c r="A42" s="67" t="s">
        <v>113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93" r:id="rId3"/>
  <headerFooter alignWithMargins="0">
    <oddFooter>&amp;L&amp;F&amp;RUSPS-LR-L-61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32.57421875" style="51" customWidth="1"/>
    <col min="2" max="2" width="9.28125" style="48" customWidth="1"/>
    <col min="3" max="3" width="8.7109375" style="49" bestFit="1" customWidth="1"/>
    <col min="4" max="4" width="1.421875" style="49" customWidth="1"/>
    <col min="5" max="5" width="9.28125" style="48" customWidth="1"/>
    <col min="6" max="6" width="8.7109375" style="49" bestFit="1" customWidth="1"/>
    <col min="7" max="7" width="1.421875" style="49" customWidth="1"/>
    <col min="8" max="8" width="9.28125" style="50" customWidth="1"/>
    <col min="9" max="9" width="8.7109375" style="52" bestFit="1" customWidth="1"/>
    <col min="10" max="10" width="1.421875" style="52" customWidth="1"/>
    <col min="11" max="11" width="9.28125" style="50" customWidth="1"/>
    <col min="12" max="12" width="8.28125" style="52" customWidth="1"/>
    <col min="13" max="13" width="1.421875" style="49" customWidth="1"/>
    <col min="14" max="14" width="9.28125" style="48" customWidth="1"/>
    <col min="15" max="15" width="8.7109375" style="49" bestFit="1" customWidth="1"/>
    <col min="16" max="16" width="1.421875" style="38" customWidth="1"/>
    <col min="17" max="17" width="9.28125" style="38" customWidth="1"/>
    <col min="18" max="16384" width="9.140625" style="38" customWidth="1"/>
  </cols>
  <sheetData>
    <row r="1" spans="1:18" ht="18">
      <c r="A1" s="1" t="s">
        <v>43</v>
      </c>
      <c r="B1" s="53"/>
      <c r="C1" s="54"/>
      <c r="D1" s="54"/>
      <c r="E1" s="53"/>
      <c r="F1" s="54"/>
      <c r="G1" s="54"/>
      <c r="H1" s="53"/>
      <c r="I1" s="54"/>
      <c r="J1" s="54"/>
      <c r="K1" s="53"/>
      <c r="L1" s="54"/>
      <c r="M1" s="54"/>
      <c r="N1" s="53"/>
      <c r="O1" s="54"/>
      <c r="P1" s="1"/>
      <c r="Q1" s="1"/>
      <c r="R1" s="1"/>
    </row>
    <row r="2" spans="1:18" ht="18" customHeight="1">
      <c r="A2" s="1" t="s">
        <v>121</v>
      </c>
      <c r="B2" s="53"/>
      <c r="C2" s="54"/>
      <c r="D2" s="54"/>
      <c r="E2" s="53"/>
      <c r="F2" s="54"/>
      <c r="G2" s="54"/>
      <c r="H2" s="53"/>
      <c r="I2" s="54"/>
      <c r="J2" s="54"/>
      <c r="K2" s="53"/>
      <c r="L2" s="54"/>
      <c r="M2" s="54"/>
      <c r="N2" s="53"/>
      <c r="O2" s="54"/>
      <c r="P2" s="1"/>
      <c r="Q2" s="1"/>
      <c r="R2" s="1"/>
    </row>
    <row r="3" spans="1:18" ht="15.75" customHeight="1">
      <c r="A3" s="4" t="s">
        <v>0</v>
      </c>
      <c r="B3" s="53"/>
      <c r="C3" s="54"/>
      <c r="D3" s="54"/>
      <c r="E3" s="53"/>
      <c r="F3" s="54"/>
      <c r="G3" s="54"/>
      <c r="H3" s="53"/>
      <c r="I3" s="54"/>
      <c r="J3" s="54"/>
      <c r="K3" s="53"/>
      <c r="L3" s="54"/>
      <c r="M3" s="54"/>
      <c r="N3" s="53"/>
      <c r="O3" s="54"/>
      <c r="P3" s="1"/>
      <c r="Q3" s="1"/>
      <c r="R3" s="1"/>
    </row>
    <row r="4" spans="1:18" ht="12.75" customHeight="1">
      <c r="A4" s="4"/>
      <c r="B4" s="53"/>
      <c r="C4" s="54"/>
      <c r="D4" s="54"/>
      <c r="E4" s="53"/>
      <c r="F4" s="54"/>
      <c r="G4" s="54"/>
      <c r="H4" s="53"/>
      <c r="I4" s="54"/>
      <c r="J4" s="54"/>
      <c r="K4" s="53"/>
      <c r="L4" s="54"/>
      <c r="M4" s="54"/>
      <c r="N4" s="53"/>
      <c r="O4" s="54"/>
      <c r="P4" s="1"/>
      <c r="Q4" s="1"/>
      <c r="R4" s="1"/>
    </row>
    <row r="5" spans="1:18" ht="12.75">
      <c r="A5" s="42"/>
      <c r="B5" s="140" t="s">
        <v>31</v>
      </c>
      <c r="C5" s="140"/>
      <c r="D5" s="44"/>
      <c r="E5" s="140" t="s">
        <v>11</v>
      </c>
      <c r="F5" s="140"/>
      <c r="G5" s="44"/>
      <c r="H5" s="140" t="s">
        <v>32</v>
      </c>
      <c r="I5" s="140"/>
      <c r="J5" s="44"/>
      <c r="K5" s="140" t="s">
        <v>12</v>
      </c>
      <c r="L5" s="140"/>
      <c r="M5" s="44"/>
      <c r="N5" s="37" t="s">
        <v>13</v>
      </c>
      <c r="O5" s="37"/>
      <c r="P5" s="9"/>
      <c r="Q5" s="142" t="s">
        <v>10</v>
      </c>
      <c r="R5" s="142"/>
    </row>
    <row r="6" spans="1:18" s="45" customFormat="1" ht="12.75">
      <c r="A6" s="103" t="s">
        <v>98</v>
      </c>
      <c r="B6" s="55" t="s">
        <v>3</v>
      </c>
      <c r="C6" s="56" t="s">
        <v>4</v>
      </c>
      <c r="D6" s="56"/>
      <c r="E6" s="55" t="s">
        <v>3</v>
      </c>
      <c r="F6" s="56" t="s">
        <v>4</v>
      </c>
      <c r="G6" s="56"/>
      <c r="H6" s="55" t="s">
        <v>3</v>
      </c>
      <c r="I6" s="56" t="s">
        <v>4</v>
      </c>
      <c r="J6" s="56"/>
      <c r="K6" s="55" t="s">
        <v>3</v>
      </c>
      <c r="L6" s="56" t="s">
        <v>4</v>
      </c>
      <c r="M6" s="56"/>
      <c r="N6" s="55" t="s">
        <v>3</v>
      </c>
      <c r="O6" s="56" t="s">
        <v>4</v>
      </c>
      <c r="P6" s="57"/>
      <c r="Q6" s="55" t="s">
        <v>3</v>
      </c>
      <c r="R6" s="56" t="s">
        <v>4</v>
      </c>
    </row>
    <row r="7" spans="1:18" s="45" customFormat="1" ht="12.75">
      <c r="A7" s="100" t="s">
        <v>77</v>
      </c>
      <c r="B7" s="46"/>
      <c r="C7" s="110"/>
      <c r="D7" s="46"/>
      <c r="E7" s="46"/>
      <c r="F7" s="110"/>
      <c r="G7" s="46"/>
      <c r="H7" s="46"/>
      <c r="I7" s="110"/>
      <c r="J7" s="46"/>
      <c r="K7" s="46"/>
      <c r="L7" s="110"/>
      <c r="M7" s="46"/>
      <c r="N7" s="46"/>
      <c r="O7" s="110"/>
      <c r="P7" s="47"/>
      <c r="Q7" s="46"/>
      <c r="R7" s="110"/>
    </row>
    <row r="8" spans="1:18" s="45" customFormat="1" ht="12.75">
      <c r="A8" s="102" t="s">
        <v>114</v>
      </c>
      <c r="B8" s="46">
        <f>B25</f>
        <v>64.18304848812102</v>
      </c>
      <c r="C8" s="110">
        <f>B8/B$17</f>
        <v>0.019266364890697097</v>
      </c>
      <c r="D8" s="46"/>
      <c r="E8" s="46">
        <f>E25</f>
        <v>125.82887934726534</v>
      </c>
      <c r="F8" s="110">
        <f>E8/E$17</f>
        <v>0.6159663372453195</v>
      </c>
      <c r="G8" s="46"/>
      <c r="H8" s="46">
        <f>H25</f>
        <v>30.99155629351451</v>
      </c>
      <c r="I8" s="110">
        <f>H8/H$17</f>
        <v>0.005073351144644097</v>
      </c>
      <c r="J8" s="46"/>
      <c r="K8" s="46">
        <f>K25</f>
        <v>1.886700812796974</v>
      </c>
      <c r="L8" s="110">
        <f>K8/K$17</f>
        <v>0.0556893066993428</v>
      </c>
      <c r="M8" s="46"/>
      <c r="N8" s="46">
        <f>N25</f>
        <v>0.20577090832928702</v>
      </c>
      <c r="O8" s="110">
        <f>N8/N$17</f>
        <v>0.00446133115091615</v>
      </c>
      <c r="P8" s="47"/>
      <c r="Q8" s="46">
        <f>B8+E8+H8+K8+N8</f>
        <v>223.09595585002714</v>
      </c>
      <c r="R8" s="110">
        <f>Q8/Q$17</f>
        <v>0.022942041934766087</v>
      </c>
    </row>
    <row r="9" spans="1:18" s="45" customFormat="1" ht="12.75">
      <c r="A9" s="102" t="s">
        <v>115</v>
      </c>
      <c r="B9" s="46">
        <f>B30</f>
        <v>1915.1755801448382</v>
      </c>
      <c r="C9" s="110">
        <f>B9/B$17</f>
        <v>0.5748943440050548</v>
      </c>
      <c r="D9" s="46"/>
      <c r="E9" s="46">
        <f>E30</f>
        <v>30.173996647845662</v>
      </c>
      <c r="F9" s="110">
        <f>E9/E$17</f>
        <v>0.1477098603408167</v>
      </c>
      <c r="G9" s="46"/>
      <c r="H9" s="46">
        <f>H30</f>
        <v>80.21769567482687</v>
      </c>
      <c r="I9" s="110">
        <f>H9/H$17</f>
        <v>0.013131723180283153</v>
      </c>
      <c r="J9" s="46"/>
      <c r="K9" s="46">
        <f>K30</f>
        <v>3.466200747308832</v>
      </c>
      <c r="L9" s="110">
        <f>K9/K$17</f>
        <v>0.10231103691115256</v>
      </c>
      <c r="M9" s="46"/>
      <c r="N9" s="46">
        <f>N30</f>
        <v>22.318147973296693</v>
      </c>
      <c r="O9" s="110">
        <f>N9/N$17</f>
        <v>0.4838810772254012</v>
      </c>
      <c r="P9" s="47"/>
      <c r="Q9" s="46">
        <f>B9+E9+H9+K9+N9</f>
        <v>2051.3516211881165</v>
      </c>
      <c r="R9" s="110">
        <f>Q9/Q$17</f>
        <v>0.21095046181780638</v>
      </c>
    </row>
    <row r="10" spans="1:18" s="45" customFormat="1" ht="12.75">
      <c r="A10" s="101" t="s">
        <v>10</v>
      </c>
      <c r="B10" s="46">
        <f>SUM(B8:B9)</f>
        <v>1979.3586286329592</v>
      </c>
      <c r="C10" s="110">
        <f>B10/B$17</f>
        <v>0.5941607088957518</v>
      </c>
      <c r="D10" s="46"/>
      <c r="E10" s="46">
        <f>SUM(E8:E9)</f>
        <v>156.002875995111</v>
      </c>
      <c r="F10" s="110">
        <f>E10/E$17</f>
        <v>0.7636761975861361</v>
      </c>
      <c r="G10" s="46"/>
      <c r="H10" s="46">
        <f>SUM(H8:H9)</f>
        <v>111.20925196834138</v>
      </c>
      <c r="I10" s="110">
        <f>H10/H$17</f>
        <v>0.01820507432492725</v>
      </c>
      <c r="J10" s="46"/>
      <c r="K10" s="46">
        <f>SUM(K8:K9)</f>
        <v>5.352901560105806</v>
      </c>
      <c r="L10" s="110">
        <f>K10/K$17</f>
        <v>0.15800034361049536</v>
      </c>
      <c r="M10" s="46"/>
      <c r="N10" s="46">
        <f>SUM(N8:N9)</f>
        <v>22.52391888162598</v>
      </c>
      <c r="O10" s="110">
        <f>N10/N$17</f>
        <v>0.48834240837631737</v>
      </c>
      <c r="P10" s="47"/>
      <c r="Q10" s="46">
        <f>SUM(Q8:Q9)</f>
        <v>2274.4475770381437</v>
      </c>
      <c r="R10" s="110">
        <f>Q10/Q$17</f>
        <v>0.23389250375257248</v>
      </c>
    </row>
    <row r="11" spans="1:18" s="45" customFormat="1" ht="12.75">
      <c r="A11" s="100" t="s">
        <v>97</v>
      </c>
      <c r="B11" s="46">
        <v>95.56517854741176</v>
      </c>
      <c r="C11" s="110">
        <f>B11/B$17</f>
        <v>0.02868660252371498</v>
      </c>
      <c r="D11" s="46"/>
      <c r="E11" s="46">
        <v>3.6509259962692866</v>
      </c>
      <c r="F11" s="110">
        <f>E11/E$17</f>
        <v>0.01787226847399071</v>
      </c>
      <c r="G11" s="46"/>
      <c r="H11" s="46">
        <v>7.523009435605371</v>
      </c>
      <c r="I11" s="110">
        <f>H11/H$17</f>
        <v>0.0012315247472513633</v>
      </c>
      <c r="J11" s="46"/>
      <c r="K11" s="46">
        <v>0.05808750565395204</v>
      </c>
      <c r="L11" s="110">
        <f>K11/K$17</f>
        <v>0.001714555321024735</v>
      </c>
      <c r="M11" s="46"/>
      <c r="N11" s="46">
        <v>2.897240978067833</v>
      </c>
      <c r="O11" s="110">
        <f>N11/N$17</f>
        <v>0.06281525183569948</v>
      </c>
      <c r="P11" s="47"/>
      <c r="Q11" s="46">
        <f>B11+E11+H11+K11+N11</f>
        <v>109.6944424630082</v>
      </c>
      <c r="R11" s="110">
        <f>Q11/Q$17</f>
        <v>0.011280412903086758</v>
      </c>
    </row>
    <row r="12" spans="1:18" ht="12.75">
      <c r="A12" s="27" t="s">
        <v>76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7"/>
      <c r="Q12" s="46"/>
      <c r="R12" s="46"/>
    </row>
    <row r="13" spans="1:18" ht="12.75">
      <c r="A13" s="102" t="s">
        <v>114</v>
      </c>
      <c r="B13" s="46">
        <f>B34</f>
        <v>81.28018043927909</v>
      </c>
      <c r="C13" s="110">
        <f>B13/B$17</f>
        <v>0.024398554627935467</v>
      </c>
      <c r="D13" s="46"/>
      <c r="E13" s="46">
        <f>E34</f>
        <v>28.139963896693377</v>
      </c>
      <c r="F13" s="110">
        <f>E13/E$17</f>
        <v>0.1377527208505529</v>
      </c>
      <c r="G13" s="46"/>
      <c r="H13" s="46">
        <f>H34</f>
        <v>29.42105638477223</v>
      </c>
      <c r="I13" s="110">
        <f>H13/H$17</f>
        <v>0.004816258618079096</v>
      </c>
      <c r="J13" s="46"/>
      <c r="K13" s="46">
        <f>K34</f>
        <v>0.9171599687540001</v>
      </c>
      <c r="L13" s="110">
        <f>K13/K$17</f>
        <v>0.027071596326172467</v>
      </c>
      <c r="M13" s="46"/>
      <c r="N13" s="46">
        <f>N34</f>
        <v>0.3221040178111252</v>
      </c>
      <c r="O13" s="110">
        <f>N13/N$17</f>
        <v>0.006983556131250725</v>
      </c>
      <c r="P13" s="47"/>
      <c r="Q13" s="46">
        <f>B13+E13+H13+K13+N13</f>
        <v>140.0804647073098</v>
      </c>
      <c r="R13" s="110">
        <f>Q13/Q$17</f>
        <v>0.014405155321224222</v>
      </c>
    </row>
    <row r="14" spans="1:18" ht="12.75">
      <c r="A14" s="102" t="s">
        <v>115</v>
      </c>
      <c r="B14" s="46">
        <v>1175.1482862653038</v>
      </c>
      <c r="C14" s="110">
        <f>B14/B$17</f>
        <v>0.35275413395259764</v>
      </c>
      <c r="D14" s="46"/>
      <c r="E14" s="46">
        <v>16.485058682094</v>
      </c>
      <c r="F14" s="110">
        <f>E14/E$17</f>
        <v>0.08069881308932024</v>
      </c>
      <c r="G14" s="46"/>
      <c r="H14" s="46">
        <v>64.00390573727901</v>
      </c>
      <c r="I14" s="110">
        <f>H14/H$17</f>
        <v>0.010477508304475473</v>
      </c>
      <c r="J14" s="46"/>
      <c r="K14" s="46">
        <v>4.024476222795</v>
      </c>
      <c r="L14" s="110">
        <f>K14/K$17</f>
        <v>0.11878952357220443</v>
      </c>
      <c r="M14" s="46"/>
      <c r="N14" s="46">
        <v>20.379944951553004</v>
      </c>
      <c r="O14" s="110">
        <f>N14/N$17</f>
        <v>0.44185878365673237</v>
      </c>
      <c r="P14" s="47"/>
      <c r="Q14" s="46">
        <f>B14+E14+H14+K14+N14</f>
        <v>1280.0416718590247</v>
      </c>
      <c r="R14" s="110">
        <f>Q14/Q$17</f>
        <v>0.1316329092660882</v>
      </c>
    </row>
    <row r="15" spans="1:18" ht="12.75">
      <c r="A15" s="101" t="s">
        <v>10</v>
      </c>
      <c r="B15" s="46">
        <f>SUM(B13:B14)</f>
        <v>1256.428466704583</v>
      </c>
      <c r="C15" s="110">
        <f>B15/B$17</f>
        <v>0.3771526885805331</v>
      </c>
      <c r="D15" s="46"/>
      <c r="E15" s="46">
        <f>SUM(E13:E14)</f>
        <v>44.62502257878738</v>
      </c>
      <c r="F15" s="110">
        <f>E15/E$17</f>
        <v>0.21845153393987318</v>
      </c>
      <c r="G15" s="46"/>
      <c r="H15" s="46">
        <f>SUM(H13:H14)</f>
        <v>93.42496212205124</v>
      </c>
      <c r="I15" s="110">
        <f>H15/H$17</f>
        <v>0.015293766922554568</v>
      </c>
      <c r="J15" s="46"/>
      <c r="K15" s="46">
        <f>SUM(K13:K14)</f>
        <v>4.941636191549001</v>
      </c>
      <c r="L15" s="110">
        <f>K15/K$17</f>
        <v>0.1458611198983769</v>
      </c>
      <c r="M15" s="46"/>
      <c r="N15" s="46">
        <f>SUM(N13:N14)</f>
        <v>20.702048969364128</v>
      </c>
      <c r="O15" s="110">
        <f>N15/N$17</f>
        <v>0.4488423397879831</v>
      </c>
      <c r="P15" s="47"/>
      <c r="Q15" s="46">
        <f>SUM(Q13:Q14)</f>
        <v>1420.1221365663346</v>
      </c>
      <c r="R15" s="110">
        <f>Q15/Q$17</f>
        <v>0.14603806458731242</v>
      </c>
    </row>
    <row r="16" spans="1:18" ht="12.75">
      <c r="A16" s="100" t="s">
        <v>80</v>
      </c>
      <c r="B16" s="46">
        <v>0</v>
      </c>
      <c r="C16" s="110">
        <f>B16/B$17</f>
        <v>0</v>
      </c>
      <c r="D16" s="46"/>
      <c r="E16" s="46">
        <v>0</v>
      </c>
      <c r="F16" s="110">
        <f>E16/E$17</f>
        <v>0</v>
      </c>
      <c r="G16" s="46"/>
      <c r="H16" s="46">
        <v>5896.538076666674</v>
      </c>
      <c r="I16" s="110">
        <f>H16/H$17</f>
        <v>0.9652696340052668</v>
      </c>
      <c r="J16" s="46"/>
      <c r="K16" s="46">
        <v>23.526424862366003</v>
      </c>
      <c r="L16" s="110">
        <f>K16/K$17</f>
        <v>0.6944239811701031</v>
      </c>
      <c r="M16" s="46"/>
      <c r="N16" s="46">
        <v>0</v>
      </c>
      <c r="O16" s="110">
        <f>N16/N$17</f>
        <v>0</v>
      </c>
      <c r="P16" s="47"/>
      <c r="Q16" s="46">
        <f>B16+E16+H16+K16+N16</f>
        <v>5920.06450152904</v>
      </c>
      <c r="R16" s="110">
        <f>Q16/Q$17</f>
        <v>0.6087890187570284</v>
      </c>
    </row>
    <row r="17" spans="1:18" ht="12.75">
      <c r="A17" s="42" t="s">
        <v>10</v>
      </c>
      <c r="B17" s="46">
        <f>SUM(B10,B11,B15,B16)</f>
        <v>3331.3522738849542</v>
      </c>
      <c r="C17" s="110">
        <f>SUM(C10,C11,C15,C16)</f>
        <v>0.9999999999999999</v>
      </c>
      <c r="D17" s="46"/>
      <c r="E17" s="46">
        <f>SUM(E10,E11,E15,E16)</f>
        <v>204.27882457016767</v>
      </c>
      <c r="F17" s="110">
        <f>SUM(F10,F11,F15,F16)</f>
        <v>1</v>
      </c>
      <c r="G17" s="46"/>
      <c r="H17" s="46">
        <f>SUM(H10,H11,H15,H16)</f>
        <v>6108.695300192672</v>
      </c>
      <c r="I17" s="110">
        <f>SUM(I10,I11,I15,I16)</f>
        <v>1</v>
      </c>
      <c r="J17" s="46"/>
      <c r="K17" s="46">
        <f>SUM(K10,K11,K15,K16)</f>
        <v>33.87905011967476</v>
      </c>
      <c r="L17" s="110">
        <f>SUM(L10,L11,L15,L16)</f>
        <v>1</v>
      </c>
      <c r="M17" s="46"/>
      <c r="N17" s="46">
        <f>SUM(N10,N11,N15,N16)</f>
        <v>46.123208829057944</v>
      </c>
      <c r="O17" s="110">
        <f>SUM(O10,O11,O15,O16)</f>
        <v>1</v>
      </c>
      <c r="P17" s="47"/>
      <c r="Q17" s="46">
        <f>SUM(Q10,Q11,Q15,Q16)</f>
        <v>9724.328657596527</v>
      </c>
      <c r="R17" s="110">
        <f>SUM(R10,R11,R15,R16)</f>
        <v>1</v>
      </c>
    </row>
    <row r="18" spans="1:18" ht="12.75">
      <c r="A18" s="42"/>
      <c r="B18" s="47"/>
      <c r="C18" s="47"/>
      <c r="D18" s="47"/>
      <c r="E18" s="47"/>
      <c r="F18" s="47"/>
      <c r="G18" s="47"/>
      <c r="H18" s="104"/>
      <c r="I18" s="104"/>
      <c r="J18" s="104"/>
      <c r="K18" s="104"/>
      <c r="L18" s="104"/>
      <c r="M18" s="47"/>
      <c r="N18" s="47"/>
      <c r="O18" s="47"/>
      <c r="P18" s="47"/>
      <c r="Q18" s="47"/>
      <c r="R18" s="47"/>
    </row>
    <row r="19" spans="1:18" ht="12.75">
      <c r="A19" s="42"/>
      <c r="B19" s="141" t="s">
        <v>31</v>
      </c>
      <c r="C19" s="141"/>
      <c r="D19" s="106"/>
      <c r="E19" s="141" t="s">
        <v>11</v>
      </c>
      <c r="F19" s="141"/>
      <c r="G19" s="106"/>
      <c r="H19" s="141" t="s">
        <v>32</v>
      </c>
      <c r="I19" s="141"/>
      <c r="J19" s="106"/>
      <c r="K19" s="141" t="s">
        <v>12</v>
      </c>
      <c r="L19" s="141"/>
      <c r="M19" s="106"/>
      <c r="N19" s="105" t="s">
        <v>13</v>
      </c>
      <c r="O19" s="105"/>
      <c r="P19" s="47"/>
      <c r="Q19" s="141" t="s">
        <v>10</v>
      </c>
      <c r="R19" s="141"/>
    </row>
    <row r="20" spans="1:18" s="45" customFormat="1" ht="12.75">
      <c r="A20" s="103" t="s">
        <v>99</v>
      </c>
      <c r="B20" s="107" t="s">
        <v>3</v>
      </c>
      <c r="C20" s="107" t="s">
        <v>4</v>
      </c>
      <c r="D20" s="107"/>
      <c r="E20" s="107" t="s">
        <v>3</v>
      </c>
      <c r="F20" s="107" t="s">
        <v>4</v>
      </c>
      <c r="G20" s="107"/>
      <c r="H20" s="107" t="s">
        <v>3</v>
      </c>
      <c r="I20" s="107" t="s">
        <v>4</v>
      </c>
      <c r="J20" s="107"/>
      <c r="K20" s="107" t="s">
        <v>3</v>
      </c>
      <c r="L20" s="107" t="s">
        <v>4</v>
      </c>
      <c r="M20" s="107"/>
      <c r="N20" s="107" t="s">
        <v>3</v>
      </c>
      <c r="O20" s="107" t="s">
        <v>4</v>
      </c>
      <c r="P20" s="108"/>
      <c r="Q20" s="107" t="s">
        <v>3</v>
      </c>
      <c r="R20" s="107" t="s">
        <v>4</v>
      </c>
    </row>
    <row r="21" spans="1:18" s="45" customFormat="1" ht="12.75">
      <c r="A21" s="100" t="s">
        <v>116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  <c r="Q21" s="46"/>
      <c r="R21" s="46"/>
    </row>
    <row r="22" spans="1:18" s="45" customFormat="1" ht="12.75">
      <c r="A22" s="101" t="s">
        <v>5</v>
      </c>
      <c r="B22" s="46">
        <v>61.81700233614046</v>
      </c>
      <c r="C22" s="110">
        <f>B22/B$35</f>
        <v>0.02999895084183741</v>
      </c>
      <c r="D22" s="46"/>
      <c r="E22" s="46">
        <v>83.69809717599173</v>
      </c>
      <c r="F22" s="110">
        <f>E22/E$35</f>
        <v>0.4545281110314671</v>
      </c>
      <c r="G22" s="46"/>
      <c r="H22" s="46">
        <v>3.6431333151811205</v>
      </c>
      <c r="I22" s="110">
        <f>H22/H$35</f>
        <v>0.02590574789919004</v>
      </c>
      <c r="J22" s="46"/>
      <c r="K22" s="46">
        <v>0.5357086589898179</v>
      </c>
      <c r="L22" s="110">
        <f>K22/K$35</f>
        <v>0.08543913907767266</v>
      </c>
      <c r="M22" s="46"/>
      <c r="N22" s="46">
        <v>0.20577090832928702</v>
      </c>
      <c r="O22" s="110">
        <f>N22/N$35</f>
        <v>0.009006859059672785</v>
      </c>
      <c r="P22" s="47"/>
      <c r="Q22" s="46">
        <f>SUM(B22,E22,H22,K22,N22)</f>
        <v>149.89971239463245</v>
      </c>
      <c r="R22" s="110">
        <f>Q22/Q$35</f>
        <v>0.06208240691471552</v>
      </c>
    </row>
    <row r="23" spans="1:18" s="45" customFormat="1" ht="12.75">
      <c r="A23" s="101" t="s">
        <v>6</v>
      </c>
      <c r="B23" s="46">
        <v>0.9573517514249137</v>
      </c>
      <c r="C23" s="110">
        <f>B23/B$35</f>
        <v>0.00046458978992827097</v>
      </c>
      <c r="D23" s="46"/>
      <c r="E23" s="46">
        <v>0</v>
      </c>
      <c r="F23" s="110">
        <f>E23/E$35</f>
        <v>0</v>
      </c>
      <c r="G23" s="46"/>
      <c r="H23" s="46">
        <v>0.1061195764832486</v>
      </c>
      <c r="I23" s="110">
        <f>H23/H$35</f>
        <v>0.0007545996145922485</v>
      </c>
      <c r="J23" s="46"/>
      <c r="K23" s="46">
        <v>0</v>
      </c>
      <c r="L23" s="110">
        <f>K23/K$35</f>
        <v>0</v>
      </c>
      <c r="M23" s="46"/>
      <c r="N23" s="46">
        <v>0</v>
      </c>
      <c r="O23" s="110">
        <f>N23/N$35</f>
        <v>0</v>
      </c>
      <c r="P23" s="47"/>
      <c r="Q23" s="46">
        <f>SUM(B23,E23,H23,K23,N23)</f>
        <v>1.0634713279081622</v>
      </c>
      <c r="R23" s="110">
        <f>Q23/Q$35</f>
        <v>0.0004404468738906767</v>
      </c>
    </row>
    <row r="24" spans="1:18" s="45" customFormat="1" ht="12.75">
      <c r="A24" s="102" t="s">
        <v>81</v>
      </c>
      <c r="B24" s="46">
        <v>1.4086944005556383</v>
      </c>
      <c r="C24" s="110">
        <f>B24/B$35</f>
        <v>0.0006836202416229726</v>
      </c>
      <c r="D24" s="46"/>
      <c r="E24" s="46">
        <v>42.13078217127361</v>
      </c>
      <c r="F24" s="110">
        <f>E24/E$35</f>
        <v>0.22879402857058204</v>
      </c>
      <c r="G24" s="46"/>
      <c r="H24" s="46">
        <v>27.24230340185014</v>
      </c>
      <c r="I24" s="110">
        <f>H24/H$35</f>
        <v>0.1937157339756838</v>
      </c>
      <c r="J24" s="46"/>
      <c r="K24" s="46">
        <v>1.350992153807156</v>
      </c>
      <c r="L24" s="110">
        <f>K24/K$35</f>
        <v>0.21546712860612555</v>
      </c>
      <c r="M24" s="46"/>
      <c r="N24" s="46">
        <v>0</v>
      </c>
      <c r="O24" s="110">
        <f>N24/N$35</f>
        <v>0</v>
      </c>
      <c r="P24" s="47"/>
      <c r="Q24" s="46">
        <f>SUM(B24,E24,H24,K24,N24)</f>
        <v>72.13277212748655</v>
      </c>
      <c r="R24" s="110">
        <f>Q24/Q$35</f>
        <v>0.0298744810084467</v>
      </c>
    </row>
    <row r="25" spans="1:18" s="45" customFormat="1" ht="12.75">
      <c r="A25" s="101" t="s">
        <v>10</v>
      </c>
      <c r="B25" s="46">
        <f>SUM(B22:B24)</f>
        <v>64.18304848812102</v>
      </c>
      <c r="C25" s="110">
        <f>B25/B$35</f>
        <v>0.031147160873388653</v>
      </c>
      <c r="D25" s="46"/>
      <c r="E25" s="46">
        <f>SUM(E22:E24)</f>
        <v>125.82887934726534</v>
      </c>
      <c r="F25" s="110">
        <f>E25/E$35</f>
        <v>0.6833221396020491</v>
      </c>
      <c r="G25" s="46"/>
      <c r="H25" s="46">
        <f>SUM(H22:H24)</f>
        <v>30.99155629351451</v>
      </c>
      <c r="I25" s="110">
        <f>H25/H$35</f>
        <v>0.2203760814894661</v>
      </c>
      <c r="J25" s="46"/>
      <c r="K25" s="46">
        <f>SUM(K22:K24)</f>
        <v>1.886700812796974</v>
      </c>
      <c r="L25" s="110">
        <f>K25/K$35</f>
        <v>0.3009062676837982</v>
      </c>
      <c r="M25" s="46"/>
      <c r="N25" s="46">
        <f>SUM(N22:N24)</f>
        <v>0.20577090832928702</v>
      </c>
      <c r="O25" s="110">
        <f>N25/N$35</f>
        <v>0.009006859059672785</v>
      </c>
      <c r="P25" s="47"/>
      <c r="Q25" s="46">
        <f>SUM(Q22:Q24)</f>
        <v>223.09595585002717</v>
      </c>
      <c r="R25" s="110">
        <f>Q25/Q$35</f>
        <v>0.0923973347970529</v>
      </c>
    </row>
    <row r="26" spans="1:18" s="45" customFormat="1" ht="12.75">
      <c r="A26" s="100" t="s">
        <v>117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7"/>
      <c r="Q26" s="46"/>
      <c r="R26" s="46"/>
    </row>
    <row r="27" spans="1:18" ht="12.75">
      <c r="A27" s="101" t="s">
        <v>5</v>
      </c>
      <c r="B27" s="46">
        <v>1661.9839951568608</v>
      </c>
      <c r="C27" s="110">
        <f>B27/B$35</f>
        <v>0.8065382384529272</v>
      </c>
      <c r="D27" s="46"/>
      <c r="E27" s="46">
        <v>17.92976729655965</v>
      </c>
      <c r="F27" s="110">
        <f>E27/E$35</f>
        <v>0.09736879971599507</v>
      </c>
      <c r="G27" s="46"/>
      <c r="H27" s="46">
        <v>21.69935806320963</v>
      </c>
      <c r="I27" s="110">
        <f>H27/H$35</f>
        <v>0.15430072163906478</v>
      </c>
      <c r="J27" s="46"/>
      <c r="K27" s="46">
        <v>2.9087490995353473</v>
      </c>
      <c r="L27" s="110">
        <f>K27/K$35</f>
        <v>0.4639107744233405</v>
      </c>
      <c r="M27" s="46"/>
      <c r="N27" s="47">
        <v>21.04393645588799</v>
      </c>
      <c r="O27" s="110">
        <f>N27/N$35</f>
        <v>0.9211203432876925</v>
      </c>
      <c r="P27" s="47"/>
      <c r="Q27" s="46">
        <f>SUM(B27,E27,H27,K27,N27)</f>
        <v>1725.5658060720534</v>
      </c>
      <c r="R27" s="110">
        <f>Q27/Q$35</f>
        <v>0.7146596669155469</v>
      </c>
    </row>
    <row r="28" spans="1:18" ht="12.75">
      <c r="A28" s="101" t="s">
        <v>6</v>
      </c>
      <c r="B28" s="46">
        <v>253.1915849879774</v>
      </c>
      <c r="C28" s="110">
        <f>B28/B$35</f>
        <v>0.12287043409707102</v>
      </c>
      <c r="D28" s="46"/>
      <c r="E28" s="46">
        <v>0.2206182949957503</v>
      </c>
      <c r="F28" s="110">
        <f>E28/E$35</f>
        <v>0.0011980823969336932</v>
      </c>
      <c r="G28" s="46"/>
      <c r="H28" s="46">
        <v>28.423148346519042</v>
      </c>
      <c r="I28" s="110">
        <f>H28/H$35</f>
        <v>0.20211253661728704</v>
      </c>
      <c r="J28" s="46"/>
      <c r="K28" s="46">
        <v>0.20854111403155276</v>
      </c>
      <c r="L28" s="110">
        <f>K28/K$35</f>
        <v>0.03325981939278918</v>
      </c>
      <c r="M28" s="46"/>
      <c r="N28" s="46">
        <v>1.2742115174087014</v>
      </c>
      <c r="O28" s="110">
        <f>N28/N$35</f>
        <v>0.05577388777983306</v>
      </c>
      <c r="P28" s="47"/>
      <c r="Q28" s="46">
        <f>SUM(B28,E28,H28,K28,N28)</f>
        <v>283.3181042609324</v>
      </c>
      <c r="R28" s="110">
        <f>Q28/Q$35</f>
        <v>0.11733891649323021</v>
      </c>
    </row>
    <row r="29" spans="1:18" ht="12.75" customHeight="1">
      <c r="A29" s="102" t="s">
        <v>81</v>
      </c>
      <c r="B29" s="46">
        <v>2.474149357611921E-16</v>
      </c>
      <c r="C29" s="110">
        <f>B29/B$35</f>
        <v>1.2006710475990003E-19</v>
      </c>
      <c r="D29" s="46"/>
      <c r="E29" s="46">
        <v>12.023611056290264</v>
      </c>
      <c r="F29" s="110">
        <f>E29/E$35</f>
        <v>0.06529502349021499</v>
      </c>
      <c r="G29" s="46"/>
      <c r="H29" s="46">
        <v>30.095189265098202</v>
      </c>
      <c r="I29" s="110">
        <f>H29/H$35</f>
        <v>0.21400215655882038</v>
      </c>
      <c r="J29" s="46"/>
      <c r="K29" s="46">
        <v>0.34891053374193143</v>
      </c>
      <c r="L29" s="110">
        <f>K29/K$35</f>
        <v>0.05564706696034286</v>
      </c>
      <c r="M29" s="46"/>
      <c r="N29" s="47">
        <v>0</v>
      </c>
      <c r="O29" s="110">
        <f>N29/N$35</f>
        <v>0</v>
      </c>
      <c r="P29" s="47"/>
      <c r="Q29" s="46">
        <f>SUM(B29,E29,H29,K29,N29)</f>
        <v>42.46771085513039</v>
      </c>
      <c r="R29" s="110">
        <f>Q29/Q$35</f>
        <v>0.017588410704242906</v>
      </c>
    </row>
    <row r="30" spans="1:18" ht="12.75">
      <c r="A30" s="101" t="s">
        <v>10</v>
      </c>
      <c r="B30" s="46">
        <f>SUM(B27:B29)</f>
        <v>1915.1755801448382</v>
      </c>
      <c r="C30" s="110">
        <f>B30/B$35</f>
        <v>0.9294086725499981</v>
      </c>
      <c r="D30" s="46"/>
      <c r="E30" s="46">
        <f>SUM(E27:E29)</f>
        <v>30.173996647845662</v>
      </c>
      <c r="F30" s="110">
        <f>E30/E$35</f>
        <v>0.16386190560314373</v>
      </c>
      <c r="G30" s="46"/>
      <c r="H30" s="46">
        <f>SUM(H27:H29)</f>
        <v>80.21769567482687</v>
      </c>
      <c r="I30" s="110">
        <f>H30/H$35</f>
        <v>0.5704154148151722</v>
      </c>
      <c r="J30" s="46"/>
      <c r="K30" s="46">
        <f>SUM(K27:K29)</f>
        <v>3.466200747308832</v>
      </c>
      <c r="L30" s="110">
        <f>K30/K$35</f>
        <v>0.5528176607764727</v>
      </c>
      <c r="M30" s="46"/>
      <c r="N30" s="46">
        <f>SUM(N27:N29)</f>
        <v>22.318147973296693</v>
      </c>
      <c r="O30" s="110">
        <f>N30/N$35</f>
        <v>0.9768942310675256</v>
      </c>
      <c r="P30" s="47"/>
      <c r="Q30" s="46">
        <f>SUM(Q27:Q29)</f>
        <v>2051.351621188116</v>
      </c>
      <c r="R30" s="110">
        <f>Q30/Q$35</f>
        <v>0.84958699411302</v>
      </c>
    </row>
    <row r="31" spans="1:18" ht="12.75">
      <c r="A31" s="100" t="s">
        <v>118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7"/>
      <c r="Q31" s="46"/>
      <c r="R31" s="46"/>
    </row>
    <row r="32" spans="1:18" ht="12.75">
      <c r="A32" s="102" t="s">
        <v>82</v>
      </c>
      <c r="B32" s="46">
        <v>36.70911842190899</v>
      </c>
      <c r="C32" s="110">
        <f>B32/B$35</f>
        <v>0.017814436115777387</v>
      </c>
      <c r="D32" s="46"/>
      <c r="E32" s="46">
        <v>0.0014899526380000002</v>
      </c>
      <c r="F32" s="110">
        <f>E32/E$35</f>
        <v>8.09128738796166E-06</v>
      </c>
      <c r="G32" s="46"/>
      <c r="H32" s="46">
        <v>1.359386757502</v>
      </c>
      <c r="I32" s="110">
        <f>H32/H$35</f>
        <v>0.009666385386062496</v>
      </c>
      <c r="J32" s="46"/>
      <c r="K32" s="46">
        <v>0.796624053708</v>
      </c>
      <c r="L32" s="110">
        <f>K32/K$35</f>
        <v>0.12705203131441423</v>
      </c>
      <c r="M32" s="46"/>
      <c r="N32" s="47">
        <v>0</v>
      </c>
      <c r="O32" s="110">
        <f>N32/N$35</f>
        <v>0</v>
      </c>
      <c r="P32" s="47"/>
      <c r="Q32" s="46">
        <f>SUM(B32,E32,H32,K32,N32)</f>
        <v>38.866619185756996</v>
      </c>
      <c r="R32" s="110">
        <f>Q32/Q$35</f>
        <v>0.016096983971103714</v>
      </c>
    </row>
    <row r="33" spans="1:18" ht="12.75">
      <c r="A33" s="101" t="s">
        <v>74</v>
      </c>
      <c r="B33" s="46">
        <v>44.57106201737011</v>
      </c>
      <c r="C33" s="110">
        <f>B33/B$35</f>
        <v>0.021629730460835755</v>
      </c>
      <c r="D33" s="46"/>
      <c r="E33" s="46">
        <v>28.138473944055377</v>
      </c>
      <c r="F33" s="110">
        <f>E33/E$35</f>
        <v>0.15280786350741912</v>
      </c>
      <c r="G33" s="46"/>
      <c r="H33" s="46">
        <v>28.061669627270227</v>
      </c>
      <c r="I33" s="110">
        <f>H33/H$35</f>
        <v>0.19954211830929924</v>
      </c>
      <c r="J33" s="46"/>
      <c r="K33" s="46">
        <v>0.120535915046</v>
      </c>
      <c r="L33" s="110">
        <f>K33/K$35</f>
        <v>0.01922404022531484</v>
      </c>
      <c r="M33" s="46"/>
      <c r="N33" s="47">
        <v>0.3221040178111252</v>
      </c>
      <c r="O33" s="110">
        <f>N33/N$35</f>
        <v>0.014098909872801598</v>
      </c>
      <c r="P33" s="47"/>
      <c r="Q33" s="46">
        <f>SUM(B33,E33,H33,K33,N33)</f>
        <v>101.21384552155286</v>
      </c>
      <c r="R33" s="110">
        <f>Q33/Q$35</f>
        <v>0.04191868711882333</v>
      </c>
    </row>
    <row r="34" spans="1:18" ht="12.75">
      <c r="A34" s="101" t="s">
        <v>10</v>
      </c>
      <c r="B34" s="47">
        <f>SUM(B32:B33)</f>
        <v>81.28018043927909</v>
      </c>
      <c r="C34" s="110">
        <f>B34/B$35</f>
        <v>0.03944416657661314</v>
      </c>
      <c r="D34" s="47"/>
      <c r="E34" s="47">
        <f>SUM(E32:E33)</f>
        <v>28.139963896693377</v>
      </c>
      <c r="F34" s="110">
        <f>E34/E$35</f>
        <v>0.15281595479480709</v>
      </c>
      <c r="G34" s="47"/>
      <c r="H34" s="47">
        <f>SUM(H32:H33)</f>
        <v>29.42105638477223</v>
      </c>
      <c r="I34" s="110">
        <f>H34/H$35</f>
        <v>0.20920850369536173</v>
      </c>
      <c r="J34" s="104"/>
      <c r="K34" s="47">
        <f>SUM(K32:K33)</f>
        <v>0.9171599687540001</v>
      </c>
      <c r="L34" s="110">
        <f>K34/K$35</f>
        <v>0.14627607153972907</v>
      </c>
      <c r="M34" s="47"/>
      <c r="N34" s="47">
        <f>SUM(N32:N33)</f>
        <v>0.3221040178111252</v>
      </c>
      <c r="O34" s="110">
        <f>N34/N$35</f>
        <v>0.014098909872801598</v>
      </c>
      <c r="P34" s="47"/>
      <c r="Q34" s="47">
        <f>SUM(Q32:Q33)</f>
        <v>140.08046470730986</v>
      </c>
      <c r="R34" s="110">
        <f>Q34/Q$35</f>
        <v>0.05801567108992705</v>
      </c>
    </row>
    <row r="35" spans="1:18" ht="12.75">
      <c r="A35" s="42" t="s">
        <v>10</v>
      </c>
      <c r="B35" s="47">
        <f>B25+B30+B34</f>
        <v>2060.6388090722385</v>
      </c>
      <c r="C35" s="111">
        <f>C25+C30+C34</f>
        <v>0.9999999999999999</v>
      </c>
      <c r="D35" s="47"/>
      <c r="E35" s="47">
        <f>E25+E30+E34</f>
        <v>184.14283989180439</v>
      </c>
      <c r="F35" s="111">
        <f>F25+F30+F34</f>
        <v>1</v>
      </c>
      <c r="G35" s="47"/>
      <c r="H35" s="47">
        <f>H25+H30+H34</f>
        <v>140.6303083531136</v>
      </c>
      <c r="I35" s="111">
        <f>I25+I30+I34</f>
        <v>1</v>
      </c>
      <c r="J35" s="104"/>
      <c r="K35" s="47">
        <f>K25+K30+K34</f>
        <v>6.270061528859807</v>
      </c>
      <c r="L35" s="111">
        <f>L25+L30+L34</f>
        <v>1</v>
      </c>
      <c r="M35" s="47"/>
      <c r="N35" s="47">
        <f>N25+N30+N34</f>
        <v>22.846022899437106</v>
      </c>
      <c r="O35" s="111">
        <f>O25+O30+O34</f>
        <v>1</v>
      </c>
      <c r="P35" s="47"/>
      <c r="Q35" s="47">
        <f>Q25+Q30+Q34</f>
        <v>2414.5280417454533</v>
      </c>
      <c r="R35" s="111">
        <f>R25+R30+R34</f>
        <v>0.9999999999999999</v>
      </c>
    </row>
    <row r="36" spans="1:18" ht="12.75">
      <c r="A36" s="42"/>
      <c r="B36" s="47"/>
      <c r="C36" s="47"/>
      <c r="D36" s="47"/>
      <c r="E36" s="47"/>
      <c r="F36" s="47"/>
      <c r="G36" s="47"/>
      <c r="H36" s="104"/>
      <c r="I36" s="104"/>
      <c r="J36" s="104"/>
      <c r="K36" s="104"/>
      <c r="L36" s="104"/>
      <c r="M36" s="47"/>
      <c r="N36" s="47"/>
      <c r="O36" s="47"/>
      <c r="P36" s="47"/>
      <c r="Q36" s="47"/>
      <c r="R36" s="47"/>
    </row>
    <row r="37" spans="1:18" ht="12.75">
      <c r="A37" s="42"/>
      <c r="B37" s="141" t="s">
        <v>31</v>
      </c>
      <c r="C37" s="141"/>
      <c r="D37" s="106"/>
      <c r="E37" s="141" t="s">
        <v>11</v>
      </c>
      <c r="F37" s="141"/>
      <c r="G37" s="106"/>
      <c r="H37" s="141" t="s">
        <v>32</v>
      </c>
      <c r="I37" s="141"/>
      <c r="J37" s="106"/>
      <c r="K37" s="141" t="s">
        <v>12</v>
      </c>
      <c r="L37" s="141"/>
      <c r="M37" s="106"/>
      <c r="N37" s="105" t="s">
        <v>13</v>
      </c>
      <c r="O37" s="105"/>
      <c r="P37" s="47"/>
      <c r="Q37" s="141" t="s">
        <v>10</v>
      </c>
      <c r="R37" s="141"/>
    </row>
    <row r="38" spans="1:18" s="45" customFormat="1" ht="12.75">
      <c r="A38" s="103" t="s">
        <v>75</v>
      </c>
      <c r="B38" s="107" t="s">
        <v>3</v>
      </c>
      <c r="C38" s="107" t="s">
        <v>4</v>
      </c>
      <c r="D38" s="107"/>
      <c r="E38" s="107" t="s">
        <v>3</v>
      </c>
      <c r="F38" s="107" t="s">
        <v>4</v>
      </c>
      <c r="G38" s="107"/>
      <c r="H38" s="107" t="s">
        <v>3</v>
      </c>
      <c r="I38" s="107" t="s">
        <v>4</v>
      </c>
      <c r="J38" s="107"/>
      <c r="K38" s="107" t="s">
        <v>3</v>
      </c>
      <c r="L38" s="107" t="s">
        <v>4</v>
      </c>
      <c r="M38" s="107"/>
      <c r="N38" s="107" t="s">
        <v>3</v>
      </c>
      <c r="O38" s="107" t="s">
        <v>4</v>
      </c>
      <c r="P38" s="108"/>
      <c r="Q38" s="107" t="s">
        <v>3</v>
      </c>
      <c r="R38" s="107" t="s">
        <v>4</v>
      </c>
    </row>
    <row r="39" spans="1:18" ht="12.75">
      <c r="A39" s="42" t="s">
        <v>5</v>
      </c>
      <c r="B39" s="46">
        <f>B11+B22+B27</f>
        <v>1819.366176040413</v>
      </c>
      <c r="C39" s="110">
        <f>B39/B$42</f>
        <v>0.5461344302440599</v>
      </c>
      <c r="D39" s="46"/>
      <c r="E39" s="46">
        <f>E11+E22+E27</f>
        <v>105.27879046882066</v>
      </c>
      <c r="F39" s="110">
        <f>E39/E$42</f>
        <v>0.5153681038176254</v>
      </c>
      <c r="G39" s="46"/>
      <c r="H39" s="46">
        <f>H11+H22+H27</f>
        <v>32.86550081399612</v>
      </c>
      <c r="I39" s="110">
        <f>H39/H$42</f>
        <v>0.005380117880975258</v>
      </c>
      <c r="J39" s="46"/>
      <c r="K39" s="46">
        <f>K11+K22+K27</f>
        <v>3.5025452641791173</v>
      </c>
      <c r="L39" s="110">
        <f>K39/K$42</f>
        <v>0.10338380951669793</v>
      </c>
      <c r="M39" s="46"/>
      <c r="N39" s="46">
        <f>N11+N22+N27</f>
        <v>24.14694834228511</v>
      </c>
      <c r="O39" s="110">
        <f>N39/N$42</f>
        <v>0.5235314054531341</v>
      </c>
      <c r="P39" s="47"/>
      <c r="Q39" s="46">
        <f>B39+E39+H39+K39+N39</f>
        <v>1985.159960929694</v>
      </c>
      <c r="R39" s="110">
        <f>Q39/Q$42</f>
        <v>0.20414365153926708</v>
      </c>
    </row>
    <row r="40" spans="1:18" ht="12.75">
      <c r="A40" s="42" t="s">
        <v>6</v>
      </c>
      <c r="B40" s="46">
        <f>B14+B23+B28+B32</f>
        <v>1466.006341426615</v>
      </c>
      <c r="C40" s="110">
        <f>B40/B$42</f>
        <v>0.44006343997868136</v>
      </c>
      <c r="D40" s="46"/>
      <c r="E40" s="46">
        <f>E14+E23+E28+E32</f>
        <v>16.707166929727748</v>
      </c>
      <c r="F40" s="110">
        <f>E40/E$42</f>
        <v>0.0817860929290251</v>
      </c>
      <c r="G40" s="46"/>
      <c r="H40" s="46">
        <f>H14+H23+H28+H32</f>
        <v>93.8925604177833</v>
      </c>
      <c r="I40" s="110">
        <f>H40/H$42</f>
        <v>0.015370313267191746</v>
      </c>
      <c r="J40" s="46"/>
      <c r="K40" s="46">
        <f>K14+K23+K28+K32</f>
        <v>5.029641390534553</v>
      </c>
      <c r="L40" s="110">
        <f>K40/K$42</f>
        <v>0.14845874877742404</v>
      </c>
      <c r="M40" s="46"/>
      <c r="N40" s="46">
        <f>N14+N23+N28+N32</f>
        <v>21.654156468961705</v>
      </c>
      <c r="O40" s="110">
        <f>N40/N$42</f>
        <v>0.46948503841561506</v>
      </c>
      <c r="P40" s="47"/>
      <c r="Q40" s="46">
        <f>B40+E40+H40+K40+N40</f>
        <v>1603.2898666336223</v>
      </c>
      <c r="R40" s="110">
        <f>Q40/Q$42</f>
        <v>0.16487409291551985</v>
      </c>
    </row>
    <row r="41" spans="1:18" ht="12.75">
      <c r="A41" s="42" t="s">
        <v>74</v>
      </c>
      <c r="B41" s="46">
        <f>B16+B24+B29+B33</f>
        <v>45.97975641792575</v>
      </c>
      <c r="C41" s="110">
        <f>B41/B$42</f>
        <v>0.013802129777258625</v>
      </c>
      <c r="D41" s="46"/>
      <c r="E41" s="46">
        <f>E16+E24+E29+E33</f>
        <v>82.29286717161925</v>
      </c>
      <c r="F41" s="110">
        <f>E41/E$42</f>
        <v>0.40284580325334945</v>
      </c>
      <c r="G41" s="46"/>
      <c r="H41" s="46">
        <f>H16+H24+H29+H33</f>
        <v>5981.9372389608925</v>
      </c>
      <c r="I41" s="110">
        <f>H41/H$42</f>
        <v>0.9792495688518329</v>
      </c>
      <c r="J41" s="46"/>
      <c r="K41" s="46">
        <f>K16+K24+K29+K33</f>
        <v>25.34686346496109</v>
      </c>
      <c r="L41" s="110">
        <f>K41/K$42</f>
        <v>0.7481574417058781</v>
      </c>
      <c r="M41" s="46"/>
      <c r="N41" s="46">
        <f>N16+N24+N29+N33</f>
        <v>0.3221040178111252</v>
      </c>
      <c r="O41" s="110">
        <f>N41/N$42</f>
        <v>0.006983556131250725</v>
      </c>
      <c r="P41" s="47"/>
      <c r="Q41" s="46">
        <f>B41+E41+H41+K41+N41</f>
        <v>6135.87883003321</v>
      </c>
      <c r="R41" s="110">
        <f>Q41/Q$42</f>
        <v>0.630982255545213</v>
      </c>
    </row>
    <row r="42" spans="1:18" ht="12.75">
      <c r="A42" s="42" t="s">
        <v>10</v>
      </c>
      <c r="B42" s="46">
        <f>SUM(B39:B41)</f>
        <v>3331.352273884954</v>
      </c>
      <c r="C42" s="110">
        <f>SUM(C39:C41)</f>
        <v>0.9999999999999999</v>
      </c>
      <c r="D42" s="46"/>
      <c r="E42" s="46">
        <f>SUM(E39:E41)</f>
        <v>204.27882457016767</v>
      </c>
      <c r="F42" s="110">
        <f>SUM(F39:F41)</f>
        <v>1</v>
      </c>
      <c r="G42" s="46"/>
      <c r="H42" s="46">
        <f>SUM(H39:H41)</f>
        <v>6108.695300192672</v>
      </c>
      <c r="I42" s="110">
        <f>SUM(I39:I41)</f>
        <v>0.9999999999999999</v>
      </c>
      <c r="J42" s="46"/>
      <c r="K42" s="46">
        <f>SUM(K39:K41)</f>
        <v>33.87905011967476</v>
      </c>
      <c r="L42" s="110">
        <f>SUM(L39:L41)</f>
        <v>1</v>
      </c>
      <c r="M42" s="46"/>
      <c r="N42" s="46">
        <f>SUM(N39:N41)</f>
        <v>46.123208829057944</v>
      </c>
      <c r="O42" s="110">
        <f>SUM(O39:O41)</f>
        <v>0.9999999999999999</v>
      </c>
      <c r="P42" s="47"/>
      <c r="Q42" s="46">
        <f>SUM(Q39:Q41)</f>
        <v>9724.328657596527</v>
      </c>
      <c r="R42" s="110">
        <f>SUM(R39:R41)</f>
        <v>1</v>
      </c>
    </row>
    <row r="43" spans="1:18" ht="12.75" hidden="1">
      <c r="A43" s="42"/>
      <c r="B43" s="39"/>
      <c r="C43" s="40"/>
      <c r="D43" s="40"/>
      <c r="E43" s="39"/>
      <c r="F43" s="40"/>
      <c r="G43" s="40"/>
      <c r="H43" s="41"/>
      <c r="I43" s="43"/>
      <c r="J43" s="43"/>
      <c r="K43" s="41"/>
      <c r="L43" s="43"/>
      <c r="M43" s="40"/>
      <c r="N43" s="39"/>
      <c r="O43" s="40"/>
      <c r="P43" s="9"/>
      <c r="Q43" s="9"/>
      <c r="R43" s="9"/>
    </row>
    <row r="44" spans="2:19" ht="12.75" hidden="1">
      <c r="B44" s="126"/>
      <c r="C44" s="127"/>
      <c r="D44" s="127"/>
      <c r="E44" s="126"/>
      <c r="F44" s="127"/>
      <c r="G44" s="127"/>
      <c r="H44" s="126"/>
      <c r="I44" s="128"/>
      <c r="J44" s="128"/>
      <c r="K44" s="126"/>
      <c r="L44" s="128"/>
      <c r="M44" s="127"/>
      <c r="N44" s="126"/>
      <c r="O44" s="58" t="s">
        <v>33</v>
      </c>
      <c r="Q44" s="109">
        <f>Q17-'Table 2.1'!F18</f>
        <v>0</v>
      </c>
      <c r="R44" s="109">
        <f>Q39-'Table 2.3'!F41</f>
        <v>0</v>
      </c>
      <c r="S44" s="109">
        <f>Q39-'Table 2.4'!F47</f>
        <v>0</v>
      </c>
    </row>
    <row r="45" spans="2:19" ht="12.75" hidden="1">
      <c r="B45" s="126"/>
      <c r="C45" s="127"/>
      <c r="D45" s="127"/>
      <c r="E45" s="126"/>
      <c r="F45" s="127"/>
      <c r="G45" s="127"/>
      <c r="H45" s="126"/>
      <c r="I45" s="128"/>
      <c r="J45" s="128"/>
      <c r="K45" s="126"/>
      <c r="L45" s="128"/>
      <c r="M45" s="127"/>
      <c r="N45" s="126"/>
      <c r="O45" s="58" t="s">
        <v>33</v>
      </c>
      <c r="Q45" s="109">
        <f>Q35-'Table 2.1'!F10-'Table 2.1'!F13</f>
        <v>2.5579538487363607E-13</v>
      </c>
      <c r="R45" s="109">
        <f>Q40-'Table 2.3'!H41</f>
        <v>0</v>
      </c>
      <c r="S45" s="109">
        <f>Q40-'Table 2.4'!H47</f>
        <v>0</v>
      </c>
    </row>
    <row r="46" spans="1:19" ht="12.75" hidden="1">
      <c r="A46" s="58" t="s">
        <v>33</v>
      </c>
      <c r="B46" s="109">
        <f>B42-'Table 2.3'!D12</f>
        <v>0</v>
      </c>
      <c r="E46" s="109">
        <f>E42-'Table 2.3'!D18</f>
        <v>0</v>
      </c>
      <c r="H46" s="109">
        <f>H42-'Table 2.3'!D24</f>
        <v>0</v>
      </c>
      <c r="K46" s="109">
        <f>K42-'Table 2.3'!D31</f>
        <v>0</v>
      </c>
      <c r="N46" s="109">
        <f>N42-'Table 2.3'!D39</f>
        <v>0</v>
      </c>
      <c r="Q46" s="109">
        <f>Q42-'Table 2.3'!D41</f>
        <v>0</v>
      </c>
      <c r="R46" s="109">
        <f>Q41-'Table 2.3'!J41</f>
        <v>0</v>
      </c>
      <c r="S46" s="109">
        <f>Q41-'Table 2.4'!J47</f>
        <v>0</v>
      </c>
    </row>
    <row r="47" spans="1:17" ht="12.75" hidden="1">
      <c r="A47" s="58" t="s">
        <v>33</v>
      </c>
      <c r="B47" s="109">
        <f>B42-'Table 2.4'!D14</f>
        <v>0</v>
      </c>
      <c r="E47" s="109">
        <f>E42-'Table 2.4'!D22</f>
        <v>0</v>
      </c>
      <c r="H47" s="109">
        <f>H42-'Table 2.4'!D30</f>
        <v>0</v>
      </c>
      <c r="K47" s="109">
        <f>K42-'Table 2.4'!D37</f>
        <v>0</v>
      </c>
      <c r="N47" s="109">
        <f>N42-'Table 2.4'!D45</f>
        <v>0</v>
      </c>
      <c r="Q47" s="109">
        <f>Q42-'Table 2.4'!D47</f>
        <v>0</v>
      </c>
    </row>
    <row r="48" spans="1:2" ht="12.75">
      <c r="A48" s="90"/>
      <c r="B48" s="91"/>
    </row>
    <row r="49" ht="12.75">
      <c r="A49" s="92" t="s">
        <v>49</v>
      </c>
    </row>
    <row r="50" ht="12.75">
      <c r="A50" s="93" t="s">
        <v>56</v>
      </c>
    </row>
    <row r="51" ht="12.75">
      <c r="A51" s="93" t="s">
        <v>83</v>
      </c>
    </row>
    <row r="52" ht="12.75">
      <c r="A52" s="85" t="s">
        <v>110</v>
      </c>
    </row>
    <row r="53" ht="12.75">
      <c r="A53" s="85" t="s">
        <v>108</v>
      </c>
    </row>
    <row r="54" ht="12.75">
      <c r="A54" s="85" t="s">
        <v>109</v>
      </c>
    </row>
    <row r="55" ht="12.75">
      <c r="A55" s="67" t="s">
        <v>119</v>
      </c>
    </row>
  </sheetData>
  <sheetProtection/>
  <mergeCells count="15">
    <mergeCell ref="Q19:R19"/>
    <mergeCell ref="Q37:R37"/>
    <mergeCell ref="K5:L5"/>
    <mergeCell ref="H19:I19"/>
    <mergeCell ref="K19:L19"/>
    <mergeCell ref="H37:I37"/>
    <mergeCell ref="K37:L37"/>
    <mergeCell ref="H5:I5"/>
    <mergeCell ref="Q5:R5"/>
    <mergeCell ref="E5:F5"/>
    <mergeCell ref="B19:C19"/>
    <mergeCell ref="B5:C5"/>
    <mergeCell ref="B37:C37"/>
    <mergeCell ref="E37:F37"/>
    <mergeCell ref="E19:F19"/>
  </mergeCells>
  <printOptions horizontalCentered="1"/>
  <pageMargins left="0.75" right="0.75" top="1" bottom="1" header="0.5" footer="0.5"/>
  <pageSetup fitToHeight="1" fitToWidth="1" horizontalDpi="600" verticalDpi="600" orientation="landscape" scale="74" r:id="rId1"/>
  <headerFooter alignWithMargins="0">
    <oddFooter>&amp;L&amp;F&amp;RUSPS-LR-L-61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="70" zoomScaleNormal="70" zoomScalePageLayoutView="0" workbookViewId="0" topLeftCell="A1">
      <selection activeCell="E41" sqref="E41"/>
    </sheetView>
  </sheetViews>
  <sheetFormatPr defaultColWidth="9.140625" defaultRowHeight="12.75"/>
  <cols>
    <col min="1" max="1" width="9.140625" style="7" customWidth="1"/>
    <col min="2" max="2" width="13.57421875" style="7" customWidth="1"/>
    <col min="3" max="3" width="9.57421875" style="7" customWidth="1"/>
    <col min="4" max="6" width="9.140625" style="7" customWidth="1"/>
    <col min="7" max="7" width="9.7109375" style="7" customWidth="1"/>
    <col min="8" max="8" width="9.140625" style="7" customWidth="1"/>
    <col min="9" max="9" width="9.7109375" style="7" customWidth="1"/>
    <col min="10" max="10" width="9.140625" style="7" customWidth="1"/>
    <col min="11" max="11" width="9.7109375" style="7" customWidth="1"/>
    <col min="12" max="16384" width="9.140625" style="7" customWidth="1"/>
  </cols>
  <sheetData>
    <row r="1" spans="1:11" ht="18">
      <c r="A1" s="1" t="s">
        <v>44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3" customFormat="1" ht="18" customHeight="1">
      <c r="A2" s="1" t="s">
        <v>122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6" customFormat="1" ht="15.75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6" customFormat="1" ht="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3:11" s="6" customFormat="1" ht="12.75">
      <c r="C5" s="133" t="s">
        <v>103</v>
      </c>
      <c r="D5" s="145" t="s">
        <v>1</v>
      </c>
      <c r="E5" s="146"/>
      <c r="F5" s="147" t="s">
        <v>75</v>
      </c>
      <c r="G5" s="148"/>
      <c r="H5" s="148"/>
      <c r="I5" s="148"/>
      <c r="J5" s="148"/>
      <c r="K5" s="149"/>
    </row>
    <row r="6" spans="3:11" s="6" customFormat="1" ht="12.75">
      <c r="C6" s="139" t="s">
        <v>104</v>
      </c>
      <c r="D6" s="30"/>
      <c r="E6" s="31"/>
      <c r="F6" s="143" t="s">
        <v>5</v>
      </c>
      <c r="G6" s="144"/>
      <c r="H6" s="143" t="s">
        <v>6</v>
      </c>
      <c r="I6" s="144"/>
      <c r="J6" s="143" t="s">
        <v>74</v>
      </c>
      <c r="K6" s="144"/>
    </row>
    <row r="7" spans="3:11" s="6" customFormat="1" ht="12.75">
      <c r="C7" s="32" t="s">
        <v>3</v>
      </c>
      <c r="D7" s="32" t="s">
        <v>3</v>
      </c>
      <c r="E7" s="33" t="s">
        <v>4</v>
      </c>
      <c r="F7" s="28" t="s">
        <v>3</v>
      </c>
      <c r="G7" s="29" t="s">
        <v>4</v>
      </c>
      <c r="H7" s="28" t="s">
        <v>3</v>
      </c>
      <c r="I7" s="29" t="s">
        <v>4</v>
      </c>
      <c r="J7" s="28" t="s">
        <v>3</v>
      </c>
      <c r="K7" s="29" t="s">
        <v>4</v>
      </c>
    </row>
    <row r="8" spans="1:11" ht="12.75">
      <c r="A8" s="6" t="s">
        <v>7</v>
      </c>
      <c r="B8" s="6"/>
      <c r="E8" s="8"/>
      <c r="G8" s="8"/>
      <c r="I8" s="8"/>
      <c r="K8" s="8"/>
    </row>
    <row r="9" spans="1:11" ht="12.75">
      <c r="A9" s="6"/>
      <c r="B9" s="9" t="s">
        <v>18</v>
      </c>
      <c r="C9" s="12">
        <v>47687.677414</v>
      </c>
      <c r="D9" s="12">
        <f>F9+H9+J9</f>
        <v>1210.1885476775494</v>
      </c>
      <c r="E9" s="11">
        <f>D9/$C9</f>
        <v>0.02537738496197481</v>
      </c>
      <c r="F9" s="12">
        <v>659.8082827066432</v>
      </c>
      <c r="G9" s="11">
        <f>F9/$C9</f>
        <v>0.013836033090446523</v>
      </c>
      <c r="H9" s="12">
        <v>550.2046692788381</v>
      </c>
      <c r="I9" s="11">
        <f>H9/$C9</f>
        <v>0.011537669668879926</v>
      </c>
      <c r="J9" s="12">
        <v>0.1755956920680913</v>
      </c>
      <c r="K9" s="11">
        <f>J9/$C9</f>
        <v>3.6822026483625826E-06</v>
      </c>
    </row>
    <row r="10" spans="1:11" ht="12.75">
      <c r="A10" s="6"/>
      <c r="B10" s="9" t="s">
        <v>19</v>
      </c>
      <c r="C10" s="15">
        <v>2553.57559</v>
      </c>
      <c r="D10" s="15">
        <f>F10+H10+J10</f>
        <v>177.11549893103125</v>
      </c>
      <c r="E10" s="14">
        <f>D10/$C10</f>
        <v>0.06935980263307234</v>
      </c>
      <c r="F10" s="15">
        <v>76.02004449914679</v>
      </c>
      <c r="G10" s="14">
        <f>F10/$C10</f>
        <v>0.029770038841555026</v>
      </c>
      <c r="H10" s="15">
        <v>96.36612079768959</v>
      </c>
      <c r="I10" s="14">
        <f>H10/$C10</f>
        <v>0.037737720071834485</v>
      </c>
      <c r="J10" s="15">
        <v>4.729333634194854</v>
      </c>
      <c r="K10" s="14">
        <f>J10/$C10</f>
        <v>0.0018520437196828212</v>
      </c>
    </row>
    <row r="11" spans="1:11" ht="12.75">
      <c r="A11" s="6"/>
      <c r="B11" s="9" t="s">
        <v>20</v>
      </c>
      <c r="C11" s="16">
        <v>47685.143034999994</v>
      </c>
      <c r="D11" s="16">
        <f>F11+H11+J11</f>
        <v>1944.0482272763734</v>
      </c>
      <c r="E11" s="17">
        <f>D11/$C11</f>
        <v>0.04076842604518306</v>
      </c>
      <c r="F11" s="16">
        <v>1083.5378488346228</v>
      </c>
      <c r="G11" s="17">
        <f>F11/$C11</f>
        <v>0.022722755555945936</v>
      </c>
      <c r="H11" s="16">
        <v>819.4355513500877</v>
      </c>
      <c r="I11" s="17">
        <f>H11/$C11</f>
        <v>0.017184294713106712</v>
      </c>
      <c r="J11" s="16">
        <v>41.074827091662804</v>
      </c>
      <c r="K11" s="17">
        <f>J11/$C11</f>
        <v>0.0008613757761304115</v>
      </c>
    </row>
    <row r="12" spans="1:11" ht="12.75">
      <c r="A12" s="6"/>
      <c r="B12" s="18" t="s">
        <v>10</v>
      </c>
      <c r="C12" s="16">
        <f aca="true" t="shared" si="0" ref="C12:J12">SUM(C9:C11)</f>
        <v>97926.39603899998</v>
      </c>
      <c r="D12" s="16">
        <f t="shared" si="0"/>
        <v>3331.3522738849542</v>
      </c>
      <c r="E12" s="17">
        <f>D12/$C12</f>
        <v>0.034018940843674225</v>
      </c>
      <c r="F12" s="16">
        <f t="shared" si="0"/>
        <v>1819.366176040413</v>
      </c>
      <c r="G12" s="17">
        <f>F12/$C12</f>
        <v>0.0185789148751664</v>
      </c>
      <c r="H12" s="16">
        <f t="shared" si="0"/>
        <v>1466.0063414266156</v>
      </c>
      <c r="I12" s="17">
        <f>H12/$C12</f>
        <v>0.014970492132098548</v>
      </c>
      <c r="J12" s="16">
        <f t="shared" si="0"/>
        <v>45.97975641792575</v>
      </c>
      <c r="K12" s="17">
        <f>J12/$C12</f>
        <v>0.00046953383640927556</v>
      </c>
    </row>
    <row r="13" spans="1:11" ht="4.5" customHeight="1">
      <c r="A13" s="6"/>
      <c r="B13" s="6"/>
      <c r="E13" s="21"/>
      <c r="G13" s="21"/>
      <c r="I13" s="21"/>
      <c r="K13" s="21"/>
    </row>
    <row r="14" spans="1:11" ht="12.75">
      <c r="A14" s="6" t="s">
        <v>11</v>
      </c>
      <c r="B14" s="6"/>
      <c r="E14" s="21"/>
      <c r="G14" s="21"/>
      <c r="I14" s="21"/>
      <c r="K14" s="21"/>
    </row>
    <row r="15" spans="1:11" ht="12.75">
      <c r="A15" s="6"/>
      <c r="B15" s="35" t="s">
        <v>19</v>
      </c>
      <c r="C15" s="12">
        <v>807.0781191610729</v>
      </c>
      <c r="D15" s="12">
        <f>F15+H15+J15</f>
        <v>13.023672941365906</v>
      </c>
      <c r="E15" s="11">
        <f>D15/$C15</f>
        <v>0.016136818273432465</v>
      </c>
      <c r="F15" s="12">
        <v>5.978873350019777</v>
      </c>
      <c r="G15" s="11">
        <f>F15/$C15</f>
        <v>0.007408047880463652</v>
      </c>
      <c r="H15" s="12">
        <v>2.1081540035972144</v>
      </c>
      <c r="I15" s="11">
        <f>H15/$C15</f>
        <v>0.0026120817223846443</v>
      </c>
      <c r="J15" s="12">
        <v>4.936645587748914</v>
      </c>
      <c r="K15" s="11">
        <f>J15/$C15</f>
        <v>0.006116688670584168</v>
      </c>
    </row>
    <row r="16" spans="1:11" ht="12.75">
      <c r="A16" s="6"/>
      <c r="B16" s="35" t="s">
        <v>21</v>
      </c>
      <c r="C16" s="15">
        <v>4454.174164151049</v>
      </c>
      <c r="D16" s="15">
        <f>F16+H16+J16</f>
        <v>77.75433432990533</v>
      </c>
      <c r="E16" s="14">
        <f>D16/$C16</f>
        <v>0.017456509661365038</v>
      </c>
      <c r="F16" s="15">
        <v>41.60461862723067</v>
      </c>
      <c r="G16" s="14">
        <f>F16/$C16</f>
        <v>0.009340590891591321</v>
      </c>
      <c r="H16" s="15">
        <v>4.2802617535100005</v>
      </c>
      <c r="I16" s="14">
        <f>H16/$C16</f>
        <v>0.0009609551840067764</v>
      </c>
      <c r="J16" s="15">
        <v>31.869453949164665</v>
      </c>
      <c r="K16" s="14">
        <f>J16/$C16</f>
        <v>0.007154963585766943</v>
      </c>
    </row>
    <row r="17" spans="1:11" ht="12.75">
      <c r="A17" s="6"/>
      <c r="B17" s="35" t="s">
        <v>20</v>
      </c>
      <c r="C17" s="16">
        <v>3874.0194016878772</v>
      </c>
      <c r="D17" s="16">
        <f>F17+H17+J17</f>
        <v>113.50081729889644</v>
      </c>
      <c r="E17" s="17">
        <f>D17/$C17</f>
        <v>0.02929794756563302</v>
      </c>
      <c r="F17" s="16">
        <v>57.69529849157022</v>
      </c>
      <c r="G17" s="17">
        <f>F17/$C17</f>
        <v>0.014892878044553125</v>
      </c>
      <c r="H17" s="16">
        <v>10.318751172620537</v>
      </c>
      <c r="I17" s="17">
        <f>H17/$C17</f>
        <v>0.002663577567041803</v>
      </c>
      <c r="J17" s="16">
        <v>45.486767634705664</v>
      </c>
      <c r="K17" s="17">
        <f>J17/$C17</f>
        <v>0.01174149195403809</v>
      </c>
    </row>
    <row r="18" spans="1:11" ht="12.75">
      <c r="A18" s="6"/>
      <c r="B18" s="18" t="s">
        <v>10</v>
      </c>
      <c r="C18" s="16">
        <f aca="true" t="shared" si="1" ref="C18:J18">SUM(C15:C17)</f>
        <v>9135.271685</v>
      </c>
      <c r="D18" s="16">
        <f t="shared" si="1"/>
        <v>204.27882457016767</v>
      </c>
      <c r="E18" s="17">
        <f>D18/$C18</f>
        <v>0.022361548907799962</v>
      </c>
      <c r="F18" s="16">
        <f t="shared" si="1"/>
        <v>105.27879046882066</v>
      </c>
      <c r="G18" s="17">
        <f>F18/$C18</f>
        <v>0.01152442905903796</v>
      </c>
      <c r="H18" s="16">
        <f t="shared" si="1"/>
        <v>16.70716692972775</v>
      </c>
      <c r="I18" s="17">
        <f>H18/$C18</f>
        <v>0.0018288637170102678</v>
      </c>
      <c r="J18" s="16">
        <f t="shared" si="1"/>
        <v>82.29286717161924</v>
      </c>
      <c r="K18" s="17">
        <f>J18/$C18</f>
        <v>0.009008256131751734</v>
      </c>
    </row>
    <row r="19" spans="1:11" ht="4.5" customHeight="1">
      <c r="A19" s="6"/>
      <c r="B19" s="6"/>
      <c r="E19" s="21"/>
      <c r="G19" s="21"/>
      <c r="I19" s="21"/>
      <c r="K19" s="21"/>
    </row>
    <row r="20" spans="1:11" ht="12.75">
      <c r="A20" s="112" t="s">
        <v>106</v>
      </c>
      <c r="B20" s="6"/>
      <c r="E20" s="21"/>
      <c r="G20" s="21"/>
      <c r="I20" s="21"/>
      <c r="K20" s="21"/>
    </row>
    <row r="21" spans="1:11" ht="12.75">
      <c r="A21" s="6"/>
      <c r="B21" s="35" t="s">
        <v>19</v>
      </c>
      <c r="C21" s="12">
        <v>5359.544207</v>
      </c>
      <c r="D21" s="12">
        <f>F21+H21+J21</f>
        <v>578.3453353146878</v>
      </c>
      <c r="E21" s="11">
        <f>D21/$C21</f>
        <v>0.10790942531257076</v>
      </c>
      <c r="F21" s="12">
        <v>7.126392698606485</v>
      </c>
      <c r="G21" s="11">
        <f>F21/$C21</f>
        <v>0.0013296639459189155</v>
      </c>
      <c r="H21" s="12">
        <v>18.23033952716625</v>
      </c>
      <c r="I21" s="11">
        <f>H21/$C21</f>
        <v>0.0034014719952036123</v>
      </c>
      <c r="J21" s="12">
        <v>552.988603088915</v>
      </c>
      <c r="K21" s="11">
        <f>J21/$C21</f>
        <v>0.10317828937144824</v>
      </c>
    </row>
    <row r="22" spans="1:12" ht="12.75">
      <c r="A22" s="6"/>
      <c r="B22" s="35" t="s">
        <v>20</v>
      </c>
      <c r="C22" s="15">
        <v>57208.275752</v>
      </c>
      <c r="D22" s="15">
        <f>F22+H22+J22</f>
        <v>4477.448314544055</v>
      </c>
      <c r="E22" s="14">
        <f>D22/$C22</f>
        <v>0.07826574487149307</v>
      </c>
      <c r="F22" s="15">
        <v>23.755677037945066</v>
      </c>
      <c r="G22" s="14">
        <f>F22/$C22</f>
        <v>0.00041524896049877134</v>
      </c>
      <c r="H22" s="15">
        <v>67.00522717139106</v>
      </c>
      <c r="I22" s="14">
        <f>H22/$C22</f>
        <v>0.0011712505977607367</v>
      </c>
      <c r="J22" s="15">
        <v>4386.687410334719</v>
      </c>
      <c r="K22" s="14">
        <f>J22/$C22</f>
        <v>0.07667924531323356</v>
      </c>
      <c r="L22" s="35"/>
    </row>
    <row r="23" spans="1:11" ht="12.75">
      <c r="A23" s="6"/>
      <c r="B23" s="7" t="s">
        <v>22</v>
      </c>
      <c r="C23" s="16">
        <v>32995.700972</v>
      </c>
      <c r="D23" s="16">
        <f>F23+H23+J23</f>
        <v>1052.901650333932</v>
      </c>
      <c r="E23" s="17">
        <f>D23/$C23</f>
        <v>0.03191026768085392</v>
      </c>
      <c r="F23" s="16">
        <v>1.9834310774445736</v>
      </c>
      <c r="G23" s="17">
        <f>F23/$C23</f>
        <v>6.011180302330004E-05</v>
      </c>
      <c r="H23" s="16">
        <v>8.65699371922598</v>
      </c>
      <c r="I23" s="17">
        <f>H23/$C23</f>
        <v>0.00026236732253611663</v>
      </c>
      <c r="J23" s="16">
        <v>1042.2612255372615</v>
      </c>
      <c r="K23" s="17">
        <f>J23/$C23</f>
        <v>0.03158778855529451</v>
      </c>
    </row>
    <row r="24" spans="1:11" ht="12.75">
      <c r="A24" s="6"/>
      <c r="B24" s="18" t="s">
        <v>10</v>
      </c>
      <c r="C24" s="16">
        <f aca="true" t="shared" si="2" ref="C24:J24">SUM(C21:C23)</f>
        <v>95563.520931</v>
      </c>
      <c r="D24" s="16">
        <f t="shared" si="2"/>
        <v>6108.695300192675</v>
      </c>
      <c r="E24" s="17">
        <f>D24/$C24</f>
        <v>0.06392287810955975</v>
      </c>
      <c r="F24" s="16">
        <f t="shared" si="2"/>
        <v>32.86550081399612</v>
      </c>
      <c r="G24" s="17">
        <f>F24/$C24</f>
        <v>0.0003439126195206442</v>
      </c>
      <c r="H24" s="16">
        <f t="shared" si="2"/>
        <v>93.89256041778329</v>
      </c>
      <c r="I24" s="17">
        <f>H24/$C24</f>
        <v>0.0009825146614844465</v>
      </c>
      <c r="J24" s="16">
        <f t="shared" si="2"/>
        <v>5981.937238960895</v>
      </c>
      <c r="K24" s="17">
        <f>J24/$C24</f>
        <v>0.06259645082855465</v>
      </c>
    </row>
    <row r="25" spans="1:11" ht="4.5" customHeight="1">
      <c r="A25" s="6"/>
      <c r="B25" s="6"/>
      <c r="E25" s="21"/>
      <c r="G25" s="21"/>
      <c r="I25" s="21"/>
      <c r="K25" s="21"/>
    </row>
    <row r="26" spans="1:11" ht="12.75" customHeight="1">
      <c r="A26" s="6" t="s">
        <v>12</v>
      </c>
      <c r="B26" s="6"/>
      <c r="C26" s="116"/>
      <c r="D26" s="116"/>
      <c r="E26" s="114"/>
      <c r="F26" s="116"/>
      <c r="G26" s="114"/>
      <c r="H26" s="116"/>
      <c r="I26" s="114"/>
      <c r="J26" s="116"/>
      <c r="K26" s="114"/>
    </row>
    <row r="27" spans="1:11" ht="12.75" customHeight="1">
      <c r="A27" s="6"/>
      <c r="B27" s="9" t="s">
        <v>23</v>
      </c>
      <c r="C27" s="12">
        <v>114.435076</v>
      </c>
      <c r="D27" s="12">
        <f>F27+H27+J27</f>
        <v>0.4311385973445596</v>
      </c>
      <c r="E27" s="11">
        <f>D27/$C27</f>
        <v>0.003767538873697778</v>
      </c>
      <c r="F27" s="12">
        <v>0.17039288111490639</v>
      </c>
      <c r="G27" s="11">
        <f>F27/$C27</f>
        <v>0.0014889917241362814</v>
      </c>
      <c r="H27" s="12">
        <v>0.26074571622965326</v>
      </c>
      <c r="I27" s="11">
        <f>H27/$C27</f>
        <v>0.002278547149561497</v>
      </c>
      <c r="J27" s="12">
        <v>0</v>
      </c>
      <c r="K27" s="11">
        <f>J27/$C27</f>
        <v>0</v>
      </c>
    </row>
    <row r="28" spans="1:11" ht="12.75" customHeight="1">
      <c r="A28" s="6"/>
      <c r="B28" s="9" t="s">
        <v>24</v>
      </c>
      <c r="C28" s="15">
        <v>261.182762</v>
      </c>
      <c r="D28" s="15">
        <f>F28+H28+J28</f>
        <v>0.9800358270967218</v>
      </c>
      <c r="E28" s="14">
        <f>D28/$C28</f>
        <v>0.0037522990399217913</v>
      </c>
      <c r="F28" s="15">
        <v>0.7784300339152419</v>
      </c>
      <c r="G28" s="14">
        <f>F28/$C28</f>
        <v>0.002980403560918166</v>
      </c>
      <c r="H28" s="15">
        <v>0.137216333941</v>
      </c>
      <c r="I28" s="14">
        <f>H28/$C28</f>
        <v>0.0005253651997944641</v>
      </c>
      <c r="J28" s="15">
        <v>0.06438945924047992</v>
      </c>
      <c r="K28" s="14">
        <f>J28/$C28</f>
        <v>0.0002465302792091613</v>
      </c>
    </row>
    <row r="29" spans="1:11" ht="12.75" customHeight="1">
      <c r="A29" s="6"/>
      <c r="B29" s="35" t="s">
        <v>25</v>
      </c>
      <c r="C29" s="13">
        <v>553.665981</v>
      </c>
      <c r="D29" s="13">
        <f>F29+H29+J29</f>
        <v>30.050766088721684</v>
      </c>
      <c r="E29" s="14">
        <f>D29/$C29</f>
        <v>0.05427598429371749</v>
      </c>
      <c r="F29" s="13">
        <v>1.8568555167225789</v>
      </c>
      <c r="G29" s="14">
        <f>F29/$C29</f>
        <v>0.0033537468084436613</v>
      </c>
      <c r="H29" s="13">
        <v>2.9114365662784953</v>
      </c>
      <c r="I29" s="14">
        <f>H29/$C29</f>
        <v>0.005258471111084023</v>
      </c>
      <c r="J29" s="13">
        <v>25.28247400572061</v>
      </c>
      <c r="K29" s="14">
        <f>J29/$C29</f>
        <v>0.0456637663741898</v>
      </c>
    </row>
    <row r="30" spans="1:11" ht="12.75" customHeight="1">
      <c r="A30" s="6"/>
      <c r="B30" s="9" t="s">
        <v>26</v>
      </c>
      <c r="C30" s="19">
        <v>202.644609</v>
      </c>
      <c r="D30" s="19">
        <f>F30+H30+J30</f>
        <v>2.417109606511794</v>
      </c>
      <c r="E30" s="17">
        <f>D30/$C30</f>
        <v>0.011927825854532326</v>
      </c>
      <c r="F30" s="19">
        <v>0.6968668324263898</v>
      </c>
      <c r="G30" s="17">
        <f>F30/$C30</f>
        <v>0.003438861936003389</v>
      </c>
      <c r="H30" s="19">
        <v>1.7202427740854043</v>
      </c>
      <c r="I30" s="17">
        <f>H30/$C30</f>
        <v>0.008488963918528937</v>
      </c>
      <c r="J30" s="19">
        <v>0</v>
      </c>
      <c r="K30" s="17">
        <f>J30/$C30</f>
        <v>0</v>
      </c>
    </row>
    <row r="31" spans="1:11" ht="12.75" customHeight="1">
      <c r="A31" s="6"/>
      <c r="B31" s="18" t="s">
        <v>10</v>
      </c>
      <c r="C31" s="118">
        <f aca="true" t="shared" si="3" ref="C31:J31">SUM(C27:C30)</f>
        <v>1131.928428</v>
      </c>
      <c r="D31" s="118">
        <f t="shared" si="3"/>
        <v>33.87905011967476</v>
      </c>
      <c r="E31" s="119">
        <f>D31/$C31</f>
        <v>0.02993038188778024</v>
      </c>
      <c r="F31" s="118">
        <f t="shared" si="3"/>
        <v>3.5025452641791173</v>
      </c>
      <c r="G31" s="119">
        <f>F31/$C31</f>
        <v>0.003094316899848298</v>
      </c>
      <c r="H31" s="118">
        <f t="shared" si="3"/>
        <v>5.029641390534553</v>
      </c>
      <c r="I31" s="119">
        <f>H31/$C31</f>
        <v>0.004443427045490329</v>
      </c>
      <c r="J31" s="118">
        <f t="shared" si="3"/>
        <v>25.34686346496109</v>
      </c>
      <c r="K31" s="119">
        <f>J31/$C31</f>
        <v>0.022392637942441614</v>
      </c>
    </row>
    <row r="32" spans="1:11" ht="4.5" customHeight="1">
      <c r="A32" s="6"/>
      <c r="B32" s="6"/>
      <c r="C32" s="20"/>
      <c r="D32" s="20"/>
      <c r="E32" s="115"/>
      <c r="F32" s="20"/>
      <c r="G32" s="115"/>
      <c r="H32" s="20"/>
      <c r="I32" s="115"/>
      <c r="J32" s="20"/>
      <c r="K32" s="115"/>
    </row>
    <row r="33" spans="1:11" ht="12.75" customHeight="1">
      <c r="A33" s="6" t="s">
        <v>13</v>
      </c>
      <c r="B33" s="6"/>
      <c r="C33" s="20"/>
      <c r="D33" s="20"/>
      <c r="E33" s="115"/>
      <c r="F33" s="20"/>
      <c r="G33" s="115"/>
      <c r="H33" s="20"/>
      <c r="I33" s="115"/>
      <c r="J33" s="20"/>
      <c r="K33" s="115"/>
    </row>
    <row r="34" spans="1:11" ht="12.75" customHeight="1">
      <c r="A34" s="6"/>
      <c r="B34" s="100" t="s">
        <v>101</v>
      </c>
      <c r="C34" s="12">
        <v>580.1531070295059</v>
      </c>
      <c r="D34" s="12">
        <f>F34+H34+J34</f>
        <v>20.29571306364053</v>
      </c>
      <c r="E34" s="11">
        <f aca="true" t="shared" si="4" ref="E34:E39">D34/$C34</f>
        <v>0.034983373902034993</v>
      </c>
      <c r="F34" s="12">
        <v>13.567879108108787</v>
      </c>
      <c r="G34" s="11">
        <f aca="true" t="shared" si="5" ref="G34:G39">F34/$C34</f>
        <v>0.023386721442515242</v>
      </c>
      <c r="H34" s="12">
        <v>6.727833955531743</v>
      </c>
      <c r="I34" s="11">
        <f aca="true" t="shared" si="6" ref="I34:I39">H34/$C34</f>
        <v>0.011596652459519748</v>
      </c>
      <c r="J34" s="12">
        <v>0</v>
      </c>
      <c r="K34" s="11">
        <f aca="true" t="shared" si="7" ref="K34:K39">J34/$C34</f>
        <v>0</v>
      </c>
    </row>
    <row r="35" spans="1:11" ht="12.75" customHeight="1">
      <c r="A35" s="6"/>
      <c r="B35" s="9" t="s">
        <v>27</v>
      </c>
      <c r="C35" s="15">
        <v>848.6330829999999</v>
      </c>
      <c r="D35" s="15">
        <f>F35+H35+J35</f>
        <v>6.0025796681483445</v>
      </c>
      <c r="E35" s="14">
        <f t="shared" si="4"/>
        <v>0.007073233165655816</v>
      </c>
      <c r="F35" s="15">
        <v>4.0537660284635795</v>
      </c>
      <c r="G35" s="14">
        <f t="shared" si="5"/>
        <v>0.004776818285392699</v>
      </c>
      <c r="H35" s="15">
        <v>1.9488136396847648</v>
      </c>
      <c r="I35" s="14">
        <f t="shared" si="6"/>
        <v>0.0022964148802631173</v>
      </c>
      <c r="J35" s="15">
        <v>0</v>
      </c>
      <c r="K35" s="14">
        <f t="shared" si="7"/>
        <v>0</v>
      </c>
    </row>
    <row r="36" spans="1:11" ht="12.75" customHeight="1">
      <c r="A36" s="6"/>
      <c r="B36" s="9" t="s">
        <v>28</v>
      </c>
      <c r="C36" s="13">
        <v>529.326241</v>
      </c>
      <c r="D36" s="13">
        <f>F36+H36+J36</f>
        <v>17.351001377130206</v>
      </c>
      <c r="E36" s="14">
        <f t="shared" si="4"/>
        <v>0.03277940905470849</v>
      </c>
      <c r="F36" s="13">
        <v>5.830988304357083</v>
      </c>
      <c r="G36" s="14">
        <f t="shared" si="5"/>
        <v>0.011015868575382197</v>
      </c>
      <c r="H36" s="13">
        <v>11.197909054962</v>
      </c>
      <c r="I36" s="14">
        <f t="shared" si="6"/>
        <v>0.02115502347627236</v>
      </c>
      <c r="J36" s="13">
        <v>0.3221040178111252</v>
      </c>
      <c r="K36" s="14">
        <f t="shared" si="7"/>
        <v>0.0006085170030539355</v>
      </c>
    </row>
    <row r="37" spans="1:11" ht="12.75" customHeight="1">
      <c r="A37" s="6"/>
      <c r="B37" s="9" t="s">
        <v>29</v>
      </c>
      <c r="C37" s="13">
        <v>71.082368</v>
      </c>
      <c r="D37" s="13">
        <f>F37+H37+J37</f>
        <v>2.4739147201388523</v>
      </c>
      <c r="E37" s="120">
        <f t="shared" si="4"/>
        <v>0.03480349332395415</v>
      </c>
      <c r="F37" s="13">
        <v>0.6943149013556588</v>
      </c>
      <c r="G37" s="120">
        <f t="shared" si="5"/>
        <v>0.009767751425440114</v>
      </c>
      <c r="H37" s="13">
        <v>1.7795998187831936</v>
      </c>
      <c r="I37" s="120">
        <f t="shared" si="6"/>
        <v>0.025035741898514038</v>
      </c>
      <c r="J37" s="13">
        <v>0</v>
      </c>
      <c r="K37" s="120">
        <f t="shared" si="7"/>
        <v>0</v>
      </c>
    </row>
    <row r="38" spans="1:11" ht="12.75" customHeight="1">
      <c r="A38" s="6"/>
      <c r="B38" s="9" t="s">
        <v>30</v>
      </c>
      <c r="C38" s="19">
        <v>54.123238</v>
      </c>
      <c r="D38" s="19">
        <f>F38+H38+J38</f>
        <v>0</v>
      </c>
      <c r="E38" s="121">
        <f t="shared" si="4"/>
        <v>0</v>
      </c>
      <c r="F38" s="19">
        <v>0</v>
      </c>
      <c r="G38" s="121">
        <f t="shared" si="5"/>
        <v>0</v>
      </c>
      <c r="H38" s="19">
        <v>0</v>
      </c>
      <c r="I38" s="121">
        <f t="shared" si="6"/>
        <v>0</v>
      </c>
      <c r="J38" s="19">
        <v>0</v>
      </c>
      <c r="K38" s="121">
        <f t="shared" si="7"/>
        <v>0</v>
      </c>
    </row>
    <row r="39" spans="1:11" ht="12.75" customHeight="1">
      <c r="A39" s="6"/>
      <c r="B39" s="18" t="s">
        <v>10</v>
      </c>
      <c r="C39" s="118">
        <f aca="true" t="shared" si="8" ref="C39:J39">SUM(C34:C38)</f>
        <v>2083.318037029506</v>
      </c>
      <c r="D39" s="118">
        <f t="shared" si="8"/>
        <v>46.12320882905793</v>
      </c>
      <c r="E39" s="122">
        <f t="shared" si="4"/>
        <v>0.022139302789708767</v>
      </c>
      <c r="F39" s="118">
        <f t="shared" si="8"/>
        <v>24.14694834228511</v>
      </c>
      <c r="G39" s="122">
        <f t="shared" si="5"/>
        <v>0.011590620305248727</v>
      </c>
      <c r="H39" s="118">
        <f t="shared" si="8"/>
        <v>21.654156468961702</v>
      </c>
      <c r="I39" s="122">
        <f t="shared" si="6"/>
        <v>0.010394071420721357</v>
      </c>
      <c r="J39" s="118">
        <f t="shared" si="8"/>
        <v>0.3221040178111252</v>
      </c>
      <c r="K39" s="122">
        <f t="shared" si="7"/>
        <v>0.000154611063738687</v>
      </c>
    </row>
    <row r="40" spans="1:11" ht="4.5" customHeight="1">
      <c r="A40" s="6"/>
      <c r="B40" s="6"/>
      <c r="C40" s="113"/>
      <c r="D40" s="113"/>
      <c r="E40" s="113"/>
      <c r="F40" s="113"/>
      <c r="G40" s="113"/>
      <c r="H40" s="113"/>
      <c r="I40" s="113"/>
      <c r="J40" s="113"/>
      <c r="K40" s="113"/>
    </row>
    <row r="41" spans="1:11" ht="12.75" customHeight="1" thickBot="1">
      <c r="A41" s="6"/>
      <c r="B41" s="25" t="s">
        <v>17</v>
      </c>
      <c r="C41" s="26">
        <f>SUM(C12,C18,C24,C31,C39)</f>
        <v>205840.43512002952</v>
      </c>
      <c r="D41" s="26">
        <f>SUM(D12,D18,D24,D31,D39)</f>
        <v>9724.32865759653</v>
      </c>
      <c r="E41" s="134">
        <f>D41/$C41</f>
        <v>0.04724207200556143</v>
      </c>
      <c r="F41" s="26">
        <f>SUM(F12,F18,F24,F31,F39)</f>
        <v>1985.159960929694</v>
      </c>
      <c r="G41" s="134">
        <f>F41/$C41</f>
        <v>0.009644169085496293</v>
      </c>
      <c r="H41" s="26">
        <f>SUM(H12,H18,H24,H31,H39)</f>
        <v>1603.2898666336228</v>
      </c>
      <c r="I41" s="134">
        <f>H41/$C41</f>
        <v>0.007788993769366614</v>
      </c>
      <c r="J41" s="26">
        <f>SUM(J12,J18,J24,J31,J39)</f>
        <v>6135.878830033213</v>
      </c>
      <c r="K41" s="134">
        <f>J41/$C41</f>
        <v>0.029808909150698518</v>
      </c>
    </row>
    <row r="42" ht="12.75" customHeight="1" hidden="1" thickTop="1">
      <c r="B42" s="36"/>
    </row>
    <row r="43" spans="2:10" ht="12.75" customHeight="1" hidden="1">
      <c r="B43" s="124" t="s">
        <v>79</v>
      </c>
      <c r="C43" s="60">
        <v>0</v>
      </c>
      <c r="D43" s="60">
        <v>0</v>
      </c>
      <c r="F43" s="60">
        <v>0</v>
      </c>
      <c r="H43" s="60">
        <v>0</v>
      </c>
      <c r="J43" s="60">
        <v>0</v>
      </c>
    </row>
    <row r="44" spans="2:10" ht="12.75" customHeight="1" hidden="1">
      <c r="B44" s="124" t="s">
        <v>79</v>
      </c>
      <c r="C44" s="60">
        <f>C41-'Table 2.4'!C47</f>
        <v>0</v>
      </c>
      <c r="D44" s="60">
        <f>D41-'Table 2.4'!D47</f>
        <v>0</v>
      </c>
      <c r="F44" s="60">
        <f>F41-'Table 2.4'!F47</f>
        <v>0</v>
      </c>
      <c r="H44" s="60">
        <f>H41-'Table 2.4'!H47</f>
        <v>0</v>
      </c>
      <c r="J44" s="60">
        <f>J41-'Table 2.4'!J47</f>
        <v>0</v>
      </c>
    </row>
    <row r="45" spans="2:10" ht="12.75" customHeight="1" hidden="1">
      <c r="B45" s="117"/>
      <c r="D45" s="60">
        <f>D41-'Table 2.2'!Q42</f>
        <v>0</v>
      </c>
      <c r="F45" s="60">
        <f>F41-'Table 2.2'!Q39</f>
        <v>0</v>
      </c>
      <c r="H45" s="60">
        <f>H41-'Table 2.2'!Q40</f>
        <v>0</v>
      </c>
      <c r="J45" s="60">
        <f>J41-'Table 2.2'!Q41</f>
        <v>0</v>
      </c>
    </row>
    <row r="46" spans="1:3" ht="12.75" customHeight="1" thickTop="1">
      <c r="A46" s="65"/>
      <c r="B46" s="65"/>
      <c r="C46" s="65"/>
    </row>
    <row r="47" ht="12.75" customHeight="1">
      <c r="A47" s="7" t="s">
        <v>49</v>
      </c>
    </row>
    <row r="48" ht="12.75" customHeight="1">
      <c r="A48" s="132" t="s">
        <v>102</v>
      </c>
    </row>
    <row r="49" ht="12.75" customHeight="1">
      <c r="A49" s="132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</sheetData>
  <sheetProtection/>
  <mergeCells count="5">
    <mergeCell ref="F6:G6"/>
    <mergeCell ref="H6:I6"/>
    <mergeCell ref="J6:K6"/>
    <mergeCell ref="D5:E5"/>
    <mergeCell ref="F5:K5"/>
  </mergeCells>
  <printOptions horizontalCentered="1"/>
  <pageMargins left="0.75" right="0.75" top="1" bottom="1" header="0.5" footer="0.5"/>
  <pageSetup fitToHeight="1" fitToWidth="1" horizontalDpi="600" verticalDpi="600" orientation="landscape" scale="90" r:id="rId1"/>
  <headerFooter alignWithMargins="0">
    <oddFooter>&amp;L&amp;F&amp;RUSPS-LR-L-61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7.140625" style="7" customWidth="1"/>
    <col min="3" max="3" width="11.421875" style="7" customWidth="1"/>
    <col min="4" max="7" width="9.140625" style="7" customWidth="1"/>
    <col min="8" max="8" width="11.57421875" style="7" bestFit="1" customWidth="1"/>
    <col min="9" max="16384" width="9.140625" style="7" customWidth="1"/>
  </cols>
  <sheetData>
    <row r="1" spans="1:11" ht="18">
      <c r="A1" s="1" t="s">
        <v>45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2" s="3" customFormat="1" ht="18">
      <c r="A2" s="1" t="s">
        <v>123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s="6" customFormat="1" ht="15.75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spans="2:11" ht="6" customHeight="1">
      <c r="B4" s="94"/>
      <c r="C4" s="89"/>
      <c r="D4" s="89"/>
      <c r="E4" s="89"/>
      <c r="F4" s="89"/>
      <c r="G4" s="89"/>
      <c r="H4" s="89"/>
      <c r="I4" s="89"/>
      <c r="J4" s="89"/>
      <c r="K4" s="89"/>
    </row>
    <row r="5" spans="3:11" s="6" customFormat="1" ht="12.75">
      <c r="C5" s="135" t="s">
        <v>103</v>
      </c>
      <c r="D5" s="145" t="s">
        <v>1</v>
      </c>
      <c r="E5" s="146"/>
      <c r="F5" s="147" t="s">
        <v>75</v>
      </c>
      <c r="G5" s="148"/>
      <c r="H5" s="148"/>
      <c r="I5" s="148"/>
      <c r="J5" s="148"/>
      <c r="K5" s="149"/>
    </row>
    <row r="6" spans="3:11" s="6" customFormat="1" ht="12.75">
      <c r="C6" s="136" t="s">
        <v>105</v>
      </c>
      <c r="D6" s="30"/>
      <c r="E6" s="31"/>
      <c r="F6" s="143" t="s">
        <v>5</v>
      </c>
      <c r="G6" s="144"/>
      <c r="H6" s="143" t="s">
        <v>6</v>
      </c>
      <c r="I6" s="144"/>
      <c r="J6" s="143" t="s">
        <v>74</v>
      </c>
      <c r="K6" s="144"/>
    </row>
    <row r="7" spans="3:11" s="6" customFormat="1" ht="12.75">
      <c r="C7" s="32" t="s">
        <v>3</v>
      </c>
      <c r="D7" s="32" t="s">
        <v>3</v>
      </c>
      <c r="E7" s="33" t="s">
        <v>4</v>
      </c>
      <c r="F7" s="28" t="s">
        <v>3</v>
      </c>
      <c r="G7" s="29" t="s">
        <v>4</v>
      </c>
      <c r="H7" s="28" t="s">
        <v>3</v>
      </c>
      <c r="I7" s="29" t="s">
        <v>4</v>
      </c>
      <c r="J7" s="28" t="s">
        <v>3</v>
      </c>
      <c r="K7" s="29" t="s">
        <v>4</v>
      </c>
    </row>
    <row r="8" spans="1:11" ht="12.75">
      <c r="A8" s="6" t="s">
        <v>7</v>
      </c>
      <c r="B8" s="6"/>
      <c r="E8" s="8"/>
      <c r="G8" s="8"/>
      <c r="I8" s="8"/>
      <c r="K8" s="8"/>
    </row>
    <row r="9" spans="1:11" ht="12.75">
      <c r="A9" s="6"/>
      <c r="B9" s="9" t="s">
        <v>8</v>
      </c>
      <c r="C9" s="10">
        <v>92872.1341168028</v>
      </c>
      <c r="D9" s="10">
        <f>F9+H9+J9</f>
        <v>3175.8406647965503</v>
      </c>
      <c r="E9" s="11">
        <f>D9/$C9</f>
        <v>0.034195840280814266</v>
      </c>
      <c r="F9" s="10">
        <v>1731.4464778662732</v>
      </c>
      <c r="G9" s="11">
        <f>F9/$C9</f>
        <v>0.018643336823601784</v>
      </c>
      <c r="H9" s="10">
        <v>1399.8424289567233</v>
      </c>
      <c r="I9" s="11">
        <f>H9/$C9</f>
        <v>0.015072792740997843</v>
      </c>
      <c r="J9" s="10">
        <v>44.551757973553805</v>
      </c>
      <c r="K9" s="11">
        <f>J9/$C9</f>
        <v>0.0004797107162146425</v>
      </c>
    </row>
    <row r="10" spans="1:11" ht="12.75">
      <c r="A10" s="6"/>
      <c r="B10" s="9" t="s">
        <v>9</v>
      </c>
      <c r="C10" s="13">
        <v>4565.037893967062</v>
      </c>
      <c r="D10" s="13">
        <f>F10+H10+J10</f>
        <v>149.8369069698494</v>
      </c>
      <c r="E10" s="14">
        <f>D10/$C10</f>
        <v>0.03282270825568979</v>
      </c>
      <c r="F10" s="13">
        <v>83.85854564115846</v>
      </c>
      <c r="G10" s="14">
        <f>F10/$C10</f>
        <v>0.018369737029342505</v>
      </c>
      <c r="H10" s="13">
        <v>64.55036288431897</v>
      </c>
      <c r="I10" s="14">
        <f>H10/$C10</f>
        <v>0.014140159267818057</v>
      </c>
      <c r="J10" s="13">
        <v>1.4279984443719484</v>
      </c>
      <c r="K10" s="14">
        <f>J10/$C10</f>
        <v>0.00031281195852922135</v>
      </c>
    </row>
    <row r="11" spans="1:11" ht="12.75">
      <c r="A11" s="6"/>
      <c r="B11" s="9" t="s">
        <v>14</v>
      </c>
      <c r="C11" s="15"/>
      <c r="D11" s="15">
        <f>F11+H11+J11</f>
        <v>2.180559062319933</v>
      </c>
      <c r="E11" s="14"/>
      <c r="F11" s="15">
        <v>1.5762158327311</v>
      </c>
      <c r="G11" s="14"/>
      <c r="H11" s="15">
        <v>0.6043432295888327</v>
      </c>
      <c r="I11" s="14"/>
      <c r="J11" s="15">
        <v>0</v>
      </c>
      <c r="K11" s="14"/>
    </row>
    <row r="12" spans="1:11" ht="12.75">
      <c r="A12" s="6"/>
      <c r="B12" s="27" t="s">
        <v>15</v>
      </c>
      <c r="C12" s="13"/>
      <c r="D12" s="13">
        <f>F12+H12+J12</f>
        <v>3.494143056235125</v>
      </c>
      <c r="E12" s="14"/>
      <c r="F12" s="13">
        <v>2.48493670025083</v>
      </c>
      <c r="G12" s="14"/>
      <c r="H12" s="13">
        <v>1.009206355984295</v>
      </c>
      <c r="I12" s="14"/>
      <c r="J12" s="13">
        <v>0</v>
      </c>
      <c r="K12" s="14"/>
    </row>
    <row r="13" spans="1:11" ht="12.75">
      <c r="A13" s="6"/>
      <c r="B13" s="27" t="s">
        <v>16</v>
      </c>
      <c r="C13" s="19">
        <v>489.22402823014187</v>
      </c>
      <c r="D13" s="19">
        <f>SUM(D11:D12)</f>
        <v>5.674702118555058</v>
      </c>
      <c r="E13" s="17">
        <f>D13/$C13</f>
        <v>0.011599393715562867</v>
      </c>
      <c r="F13" s="19">
        <f>SUM(F11:F12)</f>
        <v>4.0611525329819305</v>
      </c>
      <c r="G13" s="17">
        <f>F13/$C13</f>
        <v>0.008301212325310142</v>
      </c>
      <c r="H13" s="19">
        <f>SUM(H11:H12)</f>
        <v>1.6135495855731277</v>
      </c>
      <c r="I13" s="17">
        <f>H13/$C13</f>
        <v>0.003298181390252725</v>
      </c>
      <c r="J13" s="19">
        <f>SUM(J11:J12)</f>
        <v>0</v>
      </c>
      <c r="K13" s="17">
        <f>J13/$C13</f>
        <v>0</v>
      </c>
    </row>
    <row r="14" spans="1:11" ht="12.75">
      <c r="A14" s="6"/>
      <c r="B14" s="18" t="s">
        <v>10</v>
      </c>
      <c r="C14" s="19">
        <f aca="true" t="shared" si="0" ref="C14:J14">SUM(C9:C10,C13)</f>
        <v>97926.396039</v>
      </c>
      <c r="D14" s="19">
        <f t="shared" si="0"/>
        <v>3331.3522738849547</v>
      </c>
      <c r="E14" s="17">
        <f>D14/$C14</f>
        <v>0.034018940843674225</v>
      </c>
      <c r="F14" s="19">
        <f t="shared" si="0"/>
        <v>1819.3661760404134</v>
      </c>
      <c r="G14" s="17">
        <f>F14/$C14</f>
        <v>0.018578914875166403</v>
      </c>
      <c r="H14" s="19">
        <f t="shared" si="0"/>
        <v>1466.0063414266153</v>
      </c>
      <c r="I14" s="17">
        <f>H14/$C14</f>
        <v>0.014970492132098542</v>
      </c>
      <c r="J14" s="19">
        <f t="shared" si="0"/>
        <v>45.979756417925756</v>
      </c>
      <c r="K14" s="17">
        <f>J14/$C14</f>
        <v>0.00046953383640927556</v>
      </c>
    </row>
    <row r="15" spans="1:11" ht="4.5" customHeight="1">
      <c r="A15" s="6"/>
      <c r="B15" s="6"/>
      <c r="C15" s="20"/>
      <c r="D15" s="22"/>
      <c r="E15" s="21"/>
      <c r="F15" s="22"/>
      <c r="G15" s="23"/>
      <c r="H15" s="22"/>
      <c r="I15" s="21"/>
      <c r="J15" s="22"/>
      <c r="K15" s="21"/>
    </row>
    <row r="16" spans="1:11" ht="12.75">
      <c r="A16" s="6" t="s">
        <v>11</v>
      </c>
      <c r="B16" s="6"/>
      <c r="C16" s="20"/>
      <c r="D16" s="22"/>
      <c r="E16" s="21"/>
      <c r="F16" s="22"/>
      <c r="G16" s="23"/>
      <c r="H16" s="22"/>
      <c r="I16" s="21"/>
      <c r="J16" s="22"/>
      <c r="K16" s="21"/>
    </row>
    <row r="17" spans="1:11" ht="12.75">
      <c r="A17" s="6"/>
      <c r="B17" s="9" t="s">
        <v>8</v>
      </c>
      <c r="C17" s="10">
        <v>170.1645226625643</v>
      </c>
      <c r="D17" s="10">
        <f>F17+H17+J17</f>
        <v>4.870968159592974</v>
      </c>
      <c r="E17" s="11">
        <f>D17/$C17</f>
        <v>0.028625051117453476</v>
      </c>
      <c r="F17" s="10">
        <v>1.4941638628876928</v>
      </c>
      <c r="G17" s="11">
        <f>F17/$C17</f>
        <v>0.008780701403021679</v>
      </c>
      <c r="H17" s="10">
        <v>1.8012670569530786</v>
      </c>
      <c r="I17" s="11">
        <f>H17/$C17</f>
        <v>0.010585444185242921</v>
      </c>
      <c r="J17" s="10">
        <v>1.575537239752203</v>
      </c>
      <c r="K17" s="11">
        <f>J17/$C17</f>
        <v>0.009258905529188878</v>
      </c>
    </row>
    <row r="18" spans="1:11" ht="12.75">
      <c r="A18" s="6"/>
      <c r="B18" s="9" t="s">
        <v>9</v>
      </c>
      <c r="C18" s="13">
        <v>8963.675666375659</v>
      </c>
      <c r="D18" s="13">
        <f>F18+H18+J18</f>
        <v>197.73418215016082</v>
      </c>
      <c r="E18" s="14">
        <f>D18/$C18</f>
        <v>0.022059497633531846</v>
      </c>
      <c r="F18" s="13">
        <v>102.91347854552262</v>
      </c>
      <c r="G18" s="14">
        <f>F18/$C18</f>
        <v>0.011481169374698527</v>
      </c>
      <c r="H18" s="13">
        <v>14.905899872774672</v>
      </c>
      <c r="I18" s="14">
        <f>H18/$C18</f>
        <v>0.0016629227146949719</v>
      </c>
      <c r="J18" s="13">
        <v>79.91480373186353</v>
      </c>
      <c r="K18" s="14">
        <f>J18/$C18</f>
        <v>0.008915405544138345</v>
      </c>
    </row>
    <row r="19" spans="1:11" ht="12.75">
      <c r="A19" s="6"/>
      <c r="B19" s="9" t="s">
        <v>14</v>
      </c>
      <c r="C19" s="15"/>
      <c r="D19" s="15">
        <f>F19+H19+J19</f>
        <v>0.3717269323175907</v>
      </c>
      <c r="E19" s="14"/>
      <c r="F19" s="15">
        <v>0.27734529726238166</v>
      </c>
      <c r="G19" s="14"/>
      <c r="H19" s="15">
        <v>0</v>
      </c>
      <c r="I19" s="14"/>
      <c r="J19" s="15">
        <v>0.09438163505520905</v>
      </c>
      <c r="K19" s="14"/>
    </row>
    <row r="20" spans="1:11" ht="12.75">
      <c r="A20" s="6"/>
      <c r="B20" s="27" t="s">
        <v>15</v>
      </c>
      <c r="C20" s="13"/>
      <c r="D20" s="13">
        <f>F20+H20+J20</f>
        <v>1.3019473280962766</v>
      </c>
      <c r="E20" s="14"/>
      <c r="F20" s="13">
        <v>0.5938027631479719</v>
      </c>
      <c r="G20" s="14"/>
      <c r="H20" s="13">
        <v>0</v>
      </c>
      <c r="I20" s="14"/>
      <c r="J20" s="13">
        <v>0.7081445649483048</v>
      </c>
      <c r="K20" s="14"/>
    </row>
    <row r="21" spans="1:11" ht="12.75">
      <c r="A21" s="6"/>
      <c r="B21" s="27" t="s">
        <v>16</v>
      </c>
      <c r="C21" s="19">
        <v>1.431495961778795</v>
      </c>
      <c r="D21" s="19">
        <f>SUM(D19:D20)</f>
        <v>1.6736742604138672</v>
      </c>
      <c r="E21" s="17">
        <f>D21/$C21</f>
        <v>1.1691784714042353</v>
      </c>
      <c r="F21" s="19">
        <f>SUM(F19:F20)</f>
        <v>0.8711480604103535</v>
      </c>
      <c r="G21" s="17">
        <f>F21/$C21</f>
        <v>0.6085578190020556</v>
      </c>
      <c r="H21" s="19">
        <f>SUM(H19:H20)</f>
        <v>0</v>
      </c>
      <c r="I21" s="17">
        <f>H21/$C21</f>
        <v>0</v>
      </c>
      <c r="J21" s="19">
        <f>SUM(J19:J20)</f>
        <v>0.8025262000035138</v>
      </c>
      <c r="K21" s="17">
        <f>J21/$C21</f>
        <v>0.5606206524021797</v>
      </c>
    </row>
    <row r="22" spans="1:11" ht="12.75">
      <c r="A22" s="6"/>
      <c r="B22" s="18" t="s">
        <v>10</v>
      </c>
      <c r="C22" s="19">
        <f aca="true" t="shared" si="1" ref="C22:J22">SUM(C17:C18,C21)</f>
        <v>9135.271685000002</v>
      </c>
      <c r="D22" s="19">
        <f t="shared" si="1"/>
        <v>204.27882457016764</v>
      </c>
      <c r="E22" s="17">
        <f>D22/$C22</f>
        <v>0.022361548907799955</v>
      </c>
      <c r="F22" s="19">
        <f t="shared" si="1"/>
        <v>105.27879046882066</v>
      </c>
      <c r="G22" s="17">
        <f>F22/$C22</f>
        <v>0.011524429059037958</v>
      </c>
      <c r="H22" s="19">
        <f t="shared" si="1"/>
        <v>16.70716692972775</v>
      </c>
      <c r="I22" s="17">
        <f>H22/$C22</f>
        <v>0.0018288637170102674</v>
      </c>
      <c r="J22" s="19">
        <f t="shared" si="1"/>
        <v>82.29286717161925</v>
      </c>
      <c r="K22" s="17">
        <f>J22/$C22</f>
        <v>0.009008256131751734</v>
      </c>
    </row>
    <row r="23" spans="1:11" ht="4.5" customHeight="1">
      <c r="A23" s="6"/>
      <c r="B23" s="6"/>
      <c r="C23" s="20"/>
      <c r="D23" s="22"/>
      <c r="E23" s="21"/>
      <c r="F23" s="22"/>
      <c r="G23" s="23"/>
      <c r="H23" s="22"/>
      <c r="I23" s="21"/>
      <c r="J23" s="22"/>
      <c r="K23" s="21"/>
    </row>
    <row r="24" spans="1:11" ht="12.75">
      <c r="A24" s="112" t="s">
        <v>106</v>
      </c>
      <c r="B24" s="6"/>
      <c r="C24" s="20"/>
      <c r="D24" s="22"/>
      <c r="E24" s="21"/>
      <c r="F24" s="22"/>
      <c r="G24" s="23"/>
      <c r="H24" s="22"/>
      <c r="I24" s="21"/>
      <c r="J24" s="22"/>
      <c r="K24" s="21"/>
    </row>
    <row r="25" spans="1:11" ht="12.75">
      <c r="A25" s="6"/>
      <c r="B25" s="9" t="s">
        <v>8</v>
      </c>
      <c r="C25" s="10">
        <v>56618.70307388427</v>
      </c>
      <c r="D25" s="10">
        <f>F25+H25+J25</f>
        <v>4273.251789925777</v>
      </c>
      <c r="E25" s="11">
        <f>D25/$C25</f>
        <v>0.07547420830797591</v>
      </c>
      <c r="F25" s="10">
        <v>20.243596797605335</v>
      </c>
      <c r="G25" s="11">
        <f>F25/$C25</f>
        <v>0.0003575425733646453</v>
      </c>
      <c r="H25" s="10">
        <v>72.22032972360512</v>
      </c>
      <c r="I25" s="11">
        <f>H25/$C25</f>
        <v>0.001275556058381655</v>
      </c>
      <c r="J25" s="10">
        <v>4180.787863404566</v>
      </c>
      <c r="K25" s="11">
        <f>J25/$C25</f>
        <v>0.0738411096762296</v>
      </c>
    </row>
    <row r="26" spans="1:11" ht="12.75">
      <c r="A26" s="6"/>
      <c r="B26" s="9" t="s">
        <v>9</v>
      </c>
      <c r="C26" s="13">
        <v>38352.48015523145</v>
      </c>
      <c r="D26" s="13">
        <f>F26+H26+J26</f>
        <v>1773.1163732142613</v>
      </c>
      <c r="E26" s="14">
        <f>D26/$C26</f>
        <v>0.04623211761110579</v>
      </c>
      <c r="F26" s="13">
        <v>11.086698172161658</v>
      </c>
      <c r="G26" s="14">
        <f>F26/$C26</f>
        <v>0.0002890738259243811</v>
      </c>
      <c r="H26" s="13">
        <v>19.000405164170132</v>
      </c>
      <c r="I26" s="14">
        <f>H26/$C26</f>
        <v>0.0004954152922383662</v>
      </c>
      <c r="J26" s="13">
        <v>1743.0292698779294</v>
      </c>
      <c r="K26" s="14">
        <f>J26/$C26</f>
        <v>0.04544762849294304</v>
      </c>
    </row>
    <row r="27" spans="1:11" ht="12.75">
      <c r="A27" s="6"/>
      <c r="B27" s="9" t="s">
        <v>14</v>
      </c>
      <c r="C27" s="15"/>
      <c r="D27" s="15">
        <f>F27+H27+J27</f>
        <v>18.340683642344104</v>
      </c>
      <c r="E27" s="14"/>
      <c r="F27" s="13">
        <v>0.7614685499147803</v>
      </c>
      <c r="G27" s="14"/>
      <c r="H27" s="13">
        <v>1.136768602237</v>
      </c>
      <c r="I27" s="14"/>
      <c r="J27" s="13">
        <v>16.442446490192324</v>
      </c>
      <c r="K27" s="14"/>
    </row>
    <row r="28" spans="1:11" ht="12.75">
      <c r="A28" s="6"/>
      <c r="B28" s="27" t="s">
        <v>15</v>
      </c>
      <c r="C28" s="13"/>
      <c r="D28" s="13">
        <f>F28+H28+J28</f>
        <v>43.98645341029163</v>
      </c>
      <c r="E28" s="14"/>
      <c r="F28" s="13">
        <v>0.773737294314348</v>
      </c>
      <c r="G28" s="14"/>
      <c r="H28" s="13">
        <v>1.5350569277710484</v>
      </c>
      <c r="I28" s="14"/>
      <c r="J28" s="13">
        <v>41.677659188206235</v>
      </c>
      <c r="K28" s="14"/>
    </row>
    <row r="29" spans="1:11" ht="12.75" customHeight="1">
      <c r="A29" s="6"/>
      <c r="B29" s="27" t="s">
        <v>16</v>
      </c>
      <c r="C29" s="19">
        <v>592.3377018842699</v>
      </c>
      <c r="D29" s="19">
        <f>SUM(D27:D28)</f>
        <v>62.327137052635734</v>
      </c>
      <c r="E29" s="17">
        <f>D29/$C29</f>
        <v>0.10522230284239635</v>
      </c>
      <c r="F29" s="19">
        <f>SUM(F27:F28)</f>
        <v>1.5352058442291283</v>
      </c>
      <c r="G29" s="17">
        <f>F29/$C29</f>
        <v>0.0025917746571685802</v>
      </c>
      <c r="H29" s="19">
        <f>SUM(H27:H28)</f>
        <v>2.6718255300080482</v>
      </c>
      <c r="I29" s="17">
        <f>H29/$C29</f>
        <v>0.00451064573723532</v>
      </c>
      <c r="J29" s="19">
        <f>SUM(J27:J28)</f>
        <v>58.12010567839856</v>
      </c>
      <c r="K29" s="17">
        <f>J29/$C29</f>
        <v>0.09811988244799245</v>
      </c>
    </row>
    <row r="30" spans="1:11" ht="12.75">
      <c r="A30" s="6"/>
      <c r="B30" s="18" t="s">
        <v>10</v>
      </c>
      <c r="C30" s="19">
        <f>SUM(C25:C26,C29)</f>
        <v>95563.520931</v>
      </c>
      <c r="D30" s="19">
        <f>SUM(D25:D26,D29)</f>
        <v>6108.695300192674</v>
      </c>
      <c r="E30" s="17">
        <f>D30/$C30</f>
        <v>0.06392287810955974</v>
      </c>
      <c r="F30" s="19">
        <f>SUM(F25:F26,F29)</f>
        <v>32.86550081399612</v>
      </c>
      <c r="G30" s="17">
        <f>F30/$C30</f>
        <v>0.0003439126195206442</v>
      </c>
      <c r="H30" s="19">
        <f>SUM(H25:H26,H29)</f>
        <v>93.8925604177833</v>
      </c>
      <c r="I30" s="17">
        <f>H30/$C30</f>
        <v>0.0009825146614844467</v>
      </c>
      <c r="J30" s="19">
        <f>SUM(J25:J26,J29)</f>
        <v>5981.937238960894</v>
      </c>
      <c r="K30" s="17">
        <f>J30/$C30</f>
        <v>0.06259645082855464</v>
      </c>
    </row>
    <row r="31" spans="1:11" ht="4.5" customHeight="1">
      <c r="A31" s="6"/>
      <c r="B31" s="6"/>
      <c r="C31" s="20"/>
      <c r="D31" s="22"/>
      <c r="E31" s="21"/>
      <c r="F31" s="22"/>
      <c r="G31" s="23"/>
      <c r="H31" s="22"/>
      <c r="I31" s="21"/>
      <c r="J31" s="22"/>
      <c r="K31" s="21"/>
    </row>
    <row r="32" spans="1:11" ht="12.75">
      <c r="A32" s="6" t="s">
        <v>12</v>
      </c>
      <c r="B32" s="6"/>
      <c r="C32" s="20"/>
      <c r="D32" s="22"/>
      <c r="E32" s="21"/>
      <c r="F32" s="22"/>
      <c r="G32" s="23"/>
      <c r="H32" s="22"/>
      <c r="I32" s="21"/>
      <c r="J32" s="22"/>
      <c r="K32" s="21"/>
    </row>
    <row r="33" spans="1:11" ht="12.75">
      <c r="A33" s="6"/>
      <c r="B33" s="9" t="s">
        <v>9</v>
      </c>
      <c r="C33" s="10">
        <v>281.570899337447</v>
      </c>
      <c r="D33" s="12">
        <f>F33+H33+J33</f>
        <v>23.875696240623526</v>
      </c>
      <c r="E33" s="11">
        <f>D33/$C33</f>
        <v>0.08479461583851333</v>
      </c>
      <c r="F33" s="12">
        <v>2.23548064648704</v>
      </c>
      <c r="G33" s="11">
        <f>F33/$C33</f>
        <v>0.007939317066313524</v>
      </c>
      <c r="H33" s="12">
        <v>1.1431422573525527</v>
      </c>
      <c r="I33" s="11">
        <f>H33/$C33</f>
        <v>0.004059873587939784</v>
      </c>
      <c r="J33" s="12">
        <v>20.497073336783934</v>
      </c>
      <c r="K33" s="11">
        <f>J33/$C33</f>
        <v>0.07279542518426003</v>
      </c>
    </row>
    <row r="34" spans="1:11" ht="12.75">
      <c r="A34" s="6"/>
      <c r="B34" s="9" t="s">
        <v>14</v>
      </c>
      <c r="C34" s="13"/>
      <c r="D34" s="15">
        <f>F34+H34+J34</f>
        <v>0.7472401556560007</v>
      </c>
      <c r="E34" s="14"/>
      <c r="F34" s="15">
        <v>0.5726299181370006</v>
      </c>
      <c r="G34" s="14"/>
      <c r="H34" s="15">
        <v>0.174610237519</v>
      </c>
      <c r="I34" s="14"/>
      <c r="J34" s="15">
        <v>0</v>
      </c>
      <c r="K34" s="14"/>
    </row>
    <row r="35" spans="1:11" ht="12.75">
      <c r="A35" s="6"/>
      <c r="B35" s="27" t="s">
        <v>15</v>
      </c>
      <c r="C35" s="15"/>
      <c r="D35" s="15">
        <f>F35+H35+J35</f>
        <v>9.25611372339523</v>
      </c>
      <c r="E35" s="14"/>
      <c r="F35" s="15">
        <v>0.6944346995550758</v>
      </c>
      <c r="G35" s="14"/>
      <c r="H35" s="15">
        <v>3.711888895663</v>
      </c>
      <c r="I35" s="14"/>
      <c r="J35" s="15">
        <v>4.8497901281771565</v>
      </c>
      <c r="K35" s="14"/>
    </row>
    <row r="36" spans="1:11" ht="12.75">
      <c r="A36" s="6"/>
      <c r="B36" s="27" t="s">
        <v>16</v>
      </c>
      <c r="C36" s="19">
        <v>850.3575286625531</v>
      </c>
      <c r="D36" s="16">
        <f>SUM(D34:D35)</f>
        <v>10.003353879051232</v>
      </c>
      <c r="E36" s="17">
        <f>D36/$C36</f>
        <v>0.011763703550416683</v>
      </c>
      <c r="F36" s="16">
        <f>SUM(F34:F35)</f>
        <v>1.2670646176920763</v>
      </c>
      <c r="G36" s="17">
        <f>F36/$C36</f>
        <v>0.0014900375136149171</v>
      </c>
      <c r="H36" s="16">
        <f>SUM(H34:H35)</f>
        <v>3.886499133182</v>
      </c>
      <c r="I36" s="17">
        <f>H36/$C36</f>
        <v>0.004570429498395465</v>
      </c>
      <c r="J36" s="16">
        <f>SUM(J34:J35)</f>
        <v>4.8497901281771565</v>
      </c>
      <c r="K36" s="17">
        <f>J36/$C36</f>
        <v>0.005703236538406301</v>
      </c>
    </row>
    <row r="37" spans="1:11" ht="12.75">
      <c r="A37" s="6"/>
      <c r="B37" s="18" t="s">
        <v>10</v>
      </c>
      <c r="C37" s="19">
        <f aca="true" t="shared" si="2" ref="C37:J37">SUM(C32:C33,C36)</f>
        <v>1131.9284280000002</v>
      </c>
      <c r="D37" s="19">
        <f t="shared" si="2"/>
        <v>33.87905011967476</v>
      </c>
      <c r="E37" s="17">
        <f>D37/$C37</f>
        <v>0.029930381887780234</v>
      </c>
      <c r="F37" s="19">
        <f t="shared" si="2"/>
        <v>3.5025452641791164</v>
      </c>
      <c r="G37" s="17">
        <f>F37/$C37</f>
        <v>0.0030943168998482967</v>
      </c>
      <c r="H37" s="19">
        <f t="shared" si="2"/>
        <v>5.029641390534552</v>
      </c>
      <c r="I37" s="17">
        <f>H37/$C37</f>
        <v>0.0044434270454903274</v>
      </c>
      <c r="J37" s="19">
        <f t="shared" si="2"/>
        <v>25.34686346496109</v>
      </c>
      <c r="K37" s="17">
        <f>J37/$C37</f>
        <v>0.02239263794244161</v>
      </c>
    </row>
    <row r="38" spans="1:11" ht="4.5" customHeight="1">
      <c r="A38" s="6"/>
      <c r="B38" s="18"/>
      <c r="C38" s="20"/>
      <c r="D38" s="22"/>
      <c r="E38" s="21"/>
      <c r="F38" s="22"/>
      <c r="G38" s="23"/>
      <c r="H38" s="22"/>
      <c r="I38" s="21"/>
      <c r="J38" s="22"/>
      <c r="K38" s="21"/>
    </row>
    <row r="39" spans="1:11" ht="12.75">
      <c r="A39" s="6" t="s">
        <v>13</v>
      </c>
      <c r="B39" s="18"/>
      <c r="C39" s="20"/>
      <c r="D39" s="22"/>
      <c r="E39" s="21"/>
      <c r="F39" s="22"/>
      <c r="G39" s="23"/>
      <c r="H39" s="22"/>
      <c r="I39" s="21"/>
      <c r="J39" s="22"/>
      <c r="K39" s="21"/>
    </row>
    <row r="40" spans="1:11" ht="12.75">
      <c r="A40" s="6"/>
      <c r="B40" s="9" t="s">
        <v>8</v>
      </c>
      <c r="C40" s="10">
        <v>909.4198469523797</v>
      </c>
      <c r="D40" s="10">
        <f>F40+H40+J40</f>
        <v>34.14698978637133</v>
      </c>
      <c r="E40" s="11">
        <f>D40/$C40</f>
        <v>0.03754810267315332</v>
      </c>
      <c r="F40" s="10">
        <v>16.068733367534584</v>
      </c>
      <c r="G40" s="11">
        <f>F40/$C40</f>
        <v>0.017669213423682845</v>
      </c>
      <c r="H40" s="10">
        <v>17.756152401025616</v>
      </c>
      <c r="I40" s="11">
        <f>H40/$C40</f>
        <v>0.019524702985677624</v>
      </c>
      <c r="J40" s="10">
        <v>0.3221040178111252</v>
      </c>
      <c r="K40" s="11">
        <f>J40/$C40</f>
        <v>0.000354186263792846</v>
      </c>
    </row>
    <row r="41" spans="1:11" ht="12.75">
      <c r="A41" s="6"/>
      <c r="B41" s="9" t="s">
        <v>9</v>
      </c>
      <c r="C41" s="13">
        <v>476.8699576181694</v>
      </c>
      <c r="D41" s="13">
        <f>F41+H41+J41</f>
        <v>9.752978577618297</v>
      </c>
      <c r="E41" s="14">
        <f>D41/$C41</f>
        <v>0.020452071726916217</v>
      </c>
      <c r="F41" s="13">
        <v>6.72425433344225</v>
      </c>
      <c r="G41" s="14">
        <f>F41/$C41</f>
        <v>0.014100813494370664</v>
      </c>
      <c r="H41" s="13">
        <v>3.0287242441760465</v>
      </c>
      <c r="I41" s="14">
        <f>H41/$C41</f>
        <v>0.006351258232545552</v>
      </c>
      <c r="J41" s="13">
        <v>0</v>
      </c>
      <c r="K41" s="14">
        <f>J41/$C41</f>
        <v>0</v>
      </c>
    </row>
    <row r="42" spans="1:11" ht="12.75">
      <c r="A42" s="6"/>
      <c r="B42" s="9" t="s">
        <v>14</v>
      </c>
      <c r="C42" s="15"/>
      <c r="D42" s="15">
        <f>F42+H42+J42</f>
        <v>0.9760583366760667</v>
      </c>
      <c r="E42" s="14"/>
      <c r="F42" s="15">
        <v>0.6174985428682759</v>
      </c>
      <c r="G42" s="14"/>
      <c r="H42" s="15">
        <v>0.3585597938077908</v>
      </c>
      <c r="I42" s="14"/>
      <c r="J42" s="15">
        <v>0</v>
      </c>
      <c r="K42" s="14"/>
    </row>
    <row r="43" spans="1:11" ht="12.75">
      <c r="A43" s="6"/>
      <c r="B43" s="27" t="s">
        <v>15</v>
      </c>
      <c r="C43" s="13"/>
      <c r="D43" s="13">
        <f>F43+H43+J43</f>
        <v>1.247182128392246</v>
      </c>
      <c r="E43" s="14"/>
      <c r="F43" s="13">
        <v>0.7364620984399994</v>
      </c>
      <c r="G43" s="14"/>
      <c r="H43" s="13">
        <v>0.5107200299522465</v>
      </c>
      <c r="I43" s="14"/>
      <c r="J43" s="13">
        <v>0</v>
      </c>
      <c r="K43" s="14"/>
    </row>
    <row r="44" spans="1:11" ht="12.75">
      <c r="A44" s="6"/>
      <c r="B44" s="27" t="s">
        <v>16</v>
      </c>
      <c r="C44" s="19">
        <v>697.028232458957</v>
      </c>
      <c r="D44" s="19">
        <f>SUM(D42:D43)</f>
        <v>2.2232404650683124</v>
      </c>
      <c r="E44" s="17">
        <f>D44/$C44</f>
        <v>0.0031895988735280148</v>
      </c>
      <c r="F44" s="19">
        <f>SUM(F42:F43)</f>
        <v>1.3539606413082752</v>
      </c>
      <c r="G44" s="17">
        <f>F44/$C44</f>
        <v>0.0019424760407936565</v>
      </c>
      <c r="H44" s="19">
        <f>SUM(H42:H43)</f>
        <v>0.8692798237600373</v>
      </c>
      <c r="I44" s="17">
        <f>H44/$C44</f>
        <v>0.0012471228327343585</v>
      </c>
      <c r="J44" s="19">
        <f>SUM(J42:J43)</f>
        <v>0</v>
      </c>
      <c r="K44" s="17">
        <f>J44/$C44</f>
        <v>0</v>
      </c>
    </row>
    <row r="45" spans="1:11" ht="12.75">
      <c r="A45" s="6"/>
      <c r="B45" s="18" t="s">
        <v>10</v>
      </c>
      <c r="C45" s="19">
        <f>SUM(C40:C41,C44)</f>
        <v>2083.318037029506</v>
      </c>
      <c r="D45" s="19">
        <f>SUM(D40:D41,D44)</f>
        <v>46.123208829057944</v>
      </c>
      <c r="E45" s="17">
        <f>D45/$C45</f>
        <v>0.022139302789708774</v>
      </c>
      <c r="F45" s="19">
        <f>SUM(F40:F41,F44)</f>
        <v>24.14694834228511</v>
      </c>
      <c r="G45" s="17">
        <f>F45/$C45</f>
        <v>0.011590620305248727</v>
      </c>
      <c r="H45" s="19">
        <f>SUM(H40:H41,H44)</f>
        <v>21.654156468961702</v>
      </c>
      <c r="I45" s="17">
        <f>H45/$C45</f>
        <v>0.010394071420721357</v>
      </c>
      <c r="J45" s="19">
        <f>SUM(J40:J41,J44)</f>
        <v>0.3221040178111252</v>
      </c>
      <c r="K45" s="17">
        <f>J45/$C45</f>
        <v>0.000154611063738687</v>
      </c>
    </row>
    <row r="46" spans="1:10" ht="4.5" customHeight="1">
      <c r="A46" s="6"/>
      <c r="B46" s="6"/>
      <c r="C46" s="22"/>
      <c r="D46" s="22"/>
      <c r="F46" s="22"/>
      <c r="G46" s="24"/>
      <c r="H46" s="22"/>
      <c r="J46" s="22"/>
    </row>
    <row r="47" spans="1:11" ht="13.5" thickBot="1">
      <c r="A47" s="6"/>
      <c r="B47" s="25" t="s">
        <v>17</v>
      </c>
      <c r="C47" s="26">
        <f>SUM(C14,C22,C30,C37,C45)</f>
        <v>205840.43512002952</v>
      </c>
      <c r="D47" s="26">
        <f>SUM(D14,D22,D30,D37,D45)</f>
        <v>9724.328657596529</v>
      </c>
      <c r="E47" s="134">
        <f>D47/$C47</f>
        <v>0.04724207200556142</v>
      </c>
      <c r="F47" s="26">
        <f>SUM(F14,F22,F30,F37,F45)</f>
        <v>1985.1599609296945</v>
      </c>
      <c r="G47" s="134">
        <f>F47/$C47</f>
        <v>0.009644169085496295</v>
      </c>
      <c r="H47" s="26">
        <f>SUM(H14,H22,H30,H37,H45)</f>
        <v>1603.2898666336225</v>
      </c>
      <c r="I47" s="134">
        <f>H47/$C47</f>
        <v>0.007788993769366613</v>
      </c>
      <c r="J47" s="26">
        <f>SUM(J14,J22,J30,J37,J45)</f>
        <v>6135.878830033212</v>
      </c>
      <c r="K47" s="134">
        <f>J47/$C47</f>
        <v>0.029808909150698514</v>
      </c>
    </row>
    <row r="48" spans="1:11" ht="4.5" customHeight="1" thickTop="1">
      <c r="A48" s="6"/>
      <c r="B48" s="25"/>
      <c r="C48" s="22"/>
      <c r="D48" s="22"/>
      <c r="E48" s="137"/>
      <c r="F48" s="22"/>
      <c r="G48" s="137"/>
      <c r="H48" s="22"/>
      <c r="I48" s="137"/>
      <c r="J48" s="22"/>
      <c r="K48" s="137"/>
    </row>
    <row r="49" spans="1:11" ht="12.75">
      <c r="A49" s="138" t="s">
        <v>107</v>
      </c>
      <c r="B49" s="18"/>
      <c r="C49" s="22"/>
      <c r="D49" s="22"/>
      <c r="E49" s="137"/>
      <c r="F49" s="22"/>
      <c r="G49" s="137"/>
      <c r="H49" s="22"/>
      <c r="I49" s="137"/>
      <c r="J49" s="22"/>
      <c r="K49" s="137"/>
    </row>
    <row r="50" spans="1:11" ht="12.75">
      <c r="A50" s="6"/>
      <c r="B50" s="9" t="s">
        <v>8</v>
      </c>
      <c r="C50" s="10">
        <f>SUM(C9,C17,C25,C40)</f>
        <v>150570.42156030203</v>
      </c>
      <c r="D50" s="10">
        <f>SUM(D9,D17,D25,D40)</f>
        <v>7488.110412668292</v>
      </c>
      <c r="E50" s="11">
        <f>D50/$C50</f>
        <v>0.04973161617714788</v>
      </c>
      <c r="F50" s="10">
        <f>SUM(F9,F17,F25,F40)</f>
        <v>1769.2529718943008</v>
      </c>
      <c r="G50" s="11">
        <f>F50/$C50</f>
        <v>0.011750335514506957</v>
      </c>
      <c r="H50" s="10">
        <f>SUM(H9,H17,H25,H40)</f>
        <v>1491.6201781383072</v>
      </c>
      <c r="I50" s="11">
        <f>H50/$C50</f>
        <v>0.009906462123710847</v>
      </c>
      <c r="J50" s="10">
        <f>SUM(J9,J17,J25,J40)</f>
        <v>4227.237262635684</v>
      </c>
      <c r="K50" s="11">
        <f>J50/$C50</f>
        <v>0.028074818538930072</v>
      </c>
    </row>
    <row r="51" spans="1:11" ht="12.75">
      <c r="A51" s="6"/>
      <c r="B51" s="9" t="s">
        <v>9</v>
      </c>
      <c r="C51" s="13">
        <f>SUM(C10,C18,C26,C33,C41)</f>
        <v>52639.634572529794</v>
      </c>
      <c r="D51" s="13">
        <f>SUM(D10,D18,D26,D33,D41)</f>
        <v>2154.3161371525134</v>
      </c>
      <c r="E51" s="14">
        <f>D51/$C51</f>
        <v>0.04092574263949682</v>
      </c>
      <c r="F51" s="13">
        <f>SUM(F10,F18,F26,F33,F41)</f>
        <v>206.81845733877202</v>
      </c>
      <c r="G51" s="14">
        <f>F51/$C51</f>
        <v>0.003928949336717111</v>
      </c>
      <c r="H51" s="13">
        <f>SUM(H10,H18,H26,H33,H41)</f>
        <v>102.62853442279237</v>
      </c>
      <c r="I51" s="14">
        <f>H51/$C51</f>
        <v>0.001949643747647699</v>
      </c>
      <c r="J51" s="13">
        <f>SUM(J10,J18,J26,J33,J41)</f>
        <v>1844.8691453909487</v>
      </c>
      <c r="K51" s="14">
        <f>J51/$C51</f>
        <v>0.035047149555132</v>
      </c>
    </row>
    <row r="52" spans="1:11" ht="12.75">
      <c r="A52" s="6"/>
      <c r="B52" s="9" t="s">
        <v>14</v>
      </c>
      <c r="C52" s="15"/>
      <c r="D52" s="15">
        <f>SUM(D11,D19,D27,D34,D42)</f>
        <v>22.616268129313696</v>
      </c>
      <c r="E52" s="14"/>
      <c r="F52" s="15">
        <f>SUM(F11,F19,F27,F34,F42)</f>
        <v>3.8051581409135387</v>
      </c>
      <c r="G52" s="14"/>
      <c r="H52" s="15">
        <f>SUM(H11,H19,H27,H34,H42)</f>
        <v>2.2742818631526234</v>
      </c>
      <c r="I52" s="14"/>
      <c r="J52" s="15">
        <f>SUM(J11,J19,J27,J34,J42)</f>
        <v>16.536828125247535</v>
      </c>
      <c r="K52" s="14"/>
    </row>
    <row r="53" spans="1:11" ht="12.75">
      <c r="A53" s="6"/>
      <c r="B53" s="27" t="s">
        <v>15</v>
      </c>
      <c r="C53" s="13"/>
      <c r="D53" s="13">
        <f>SUM(D12,D20,D28,D35,D43)</f>
        <v>59.28583964641051</v>
      </c>
      <c r="E53" s="14"/>
      <c r="F53" s="13">
        <f>SUM(F12,F20,F28,F35,F43)</f>
        <v>5.283373555708225</v>
      </c>
      <c r="G53" s="14"/>
      <c r="H53" s="13">
        <f>SUM(H12,H20,H28,H35,H43)</f>
        <v>6.7668722093705895</v>
      </c>
      <c r="I53" s="14"/>
      <c r="J53" s="13">
        <f>SUM(J12,J20,J28,J35,J43)</f>
        <v>47.235593881331695</v>
      </c>
      <c r="K53" s="14"/>
    </row>
    <row r="54" spans="1:11" ht="12.75">
      <c r="A54" s="6"/>
      <c r="B54" s="27" t="s">
        <v>16</v>
      </c>
      <c r="C54" s="19">
        <f>SUM(C13,C21,C29,C36,C44)</f>
        <v>2630.378987197701</v>
      </c>
      <c r="D54" s="19">
        <f>SUM(D13,D21,D29,D36,D44)</f>
        <v>81.9021077757242</v>
      </c>
      <c r="E54" s="17">
        <f>D54/$C54</f>
        <v>0.03113699895503628</v>
      </c>
      <c r="F54" s="19">
        <f>SUM(F13,F21,F29,F36,F44)</f>
        <v>9.088531696621764</v>
      </c>
      <c r="G54" s="17">
        <f>F54/$C54</f>
        <v>0.0034552175716337807</v>
      </c>
      <c r="H54" s="19">
        <f>SUM(H13,H21,H29,H36,H44)</f>
        <v>9.041154072523213</v>
      </c>
      <c r="I54" s="17">
        <f>H54/$C54</f>
        <v>0.0034372058614090782</v>
      </c>
      <c r="J54" s="19">
        <f>SUM(J13,J21,J29,J36,J44)</f>
        <v>63.77242200657923</v>
      </c>
      <c r="K54" s="17">
        <f>J54/$C54</f>
        <v>0.02424457552199342</v>
      </c>
    </row>
    <row r="55" spans="1:11" ht="12.75">
      <c r="A55" s="6"/>
      <c r="B55" s="18" t="s">
        <v>10</v>
      </c>
      <c r="C55" s="19">
        <f>SUM(C50:C51,C54)</f>
        <v>205840.43512002952</v>
      </c>
      <c r="D55" s="19">
        <f>SUM(D50:D51,D54)</f>
        <v>9724.32865759653</v>
      </c>
      <c r="E55" s="17">
        <f>D55/$C55</f>
        <v>0.04724207200556143</v>
      </c>
      <c r="F55" s="19">
        <f>SUM(F50:F51,F54)</f>
        <v>1985.1599609296945</v>
      </c>
      <c r="G55" s="17">
        <f>F55/$C55</f>
        <v>0.009644169085496295</v>
      </c>
      <c r="H55" s="19">
        <f>SUM(H50:H51,H54)</f>
        <v>1603.2898666336228</v>
      </c>
      <c r="I55" s="17">
        <f>H55/$C55</f>
        <v>0.007788993769366614</v>
      </c>
      <c r="J55" s="19">
        <f>SUM(J50:J51,J54)</f>
        <v>6135.878830033212</v>
      </c>
      <c r="K55" s="17">
        <f>J55/$C55</f>
        <v>0.029808909150698514</v>
      </c>
    </row>
    <row r="56" spans="1:11" ht="12.75" hidden="1">
      <c r="A56" s="6"/>
      <c r="B56" s="18"/>
      <c r="C56" s="22"/>
      <c r="D56" s="22"/>
      <c r="E56" s="137"/>
      <c r="F56" s="22"/>
      <c r="G56" s="137"/>
      <c r="H56" s="22"/>
      <c r="I56" s="137"/>
      <c r="J56" s="22"/>
      <c r="K56" s="137"/>
    </row>
    <row r="57" spans="2:10" ht="12.75" hidden="1">
      <c r="B57" s="124" t="s">
        <v>79</v>
      </c>
      <c r="C57" s="123">
        <v>0</v>
      </c>
      <c r="D57" s="123">
        <v>0</v>
      </c>
      <c r="E57" s="59"/>
      <c r="F57" s="123">
        <v>-4.405364961712621E-13</v>
      </c>
      <c r="G57" s="61"/>
      <c r="H57" s="123">
        <v>0</v>
      </c>
      <c r="I57" s="61"/>
      <c r="J57" s="123">
        <v>0</v>
      </c>
    </row>
    <row r="58" spans="2:10" ht="12.75" hidden="1">
      <c r="B58" s="124" t="s">
        <v>79</v>
      </c>
      <c r="C58" s="123">
        <f>C47-'Table 2.3'!C41</f>
        <v>0</v>
      </c>
      <c r="D58" s="123">
        <f>D47-'Table 2.3'!D41</f>
        <v>0</v>
      </c>
      <c r="E58" s="59"/>
      <c r="F58" s="123">
        <f>F47-'Table 2.3'!F41</f>
        <v>0</v>
      </c>
      <c r="G58" s="61"/>
      <c r="H58" s="123">
        <f>H47-'Table 2.3'!H41</f>
        <v>0</v>
      </c>
      <c r="I58" s="61"/>
      <c r="J58" s="123">
        <f>J47-'Table 2.3'!J41</f>
        <v>0</v>
      </c>
    </row>
    <row r="59" spans="3:10" ht="12.75" hidden="1">
      <c r="C59" s="125"/>
      <c r="D59" s="123">
        <f>D47-'Table 2.2'!Q42</f>
        <v>0</v>
      </c>
      <c r="E59" s="59"/>
      <c r="F59" s="123">
        <f>F47-'Table 2.2'!Q39</f>
        <v>0</v>
      </c>
      <c r="G59" s="61"/>
      <c r="H59" s="123">
        <f>H47-'Table 2.2'!Q40</f>
        <v>0</v>
      </c>
      <c r="I59" s="61"/>
      <c r="J59" s="123">
        <f>J47-'Table 2.2'!Q41</f>
        <v>0</v>
      </c>
    </row>
    <row r="60" spans="1:3" ht="4.5" customHeight="1">
      <c r="A60" s="65"/>
      <c r="B60" s="65"/>
      <c r="C60" s="65"/>
    </row>
    <row r="61" ht="12.75">
      <c r="A61" s="7" t="s">
        <v>49</v>
      </c>
    </row>
    <row r="62" ht="12.75">
      <c r="A62" s="7" t="s">
        <v>57</v>
      </c>
    </row>
  </sheetData>
  <sheetProtection/>
  <mergeCells count="5">
    <mergeCell ref="F6:G6"/>
    <mergeCell ref="H6:I6"/>
    <mergeCell ref="J6:K6"/>
    <mergeCell ref="D5:E5"/>
    <mergeCell ref="F5:K5"/>
  </mergeCells>
  <printOptions horizontalCentered="1"/>
  <pageMargins left="0.75" right="0.75" top="1" bottom="1" header="0.5" footer="0.5"/>
  <pageSetup fitToHeight="1" fitToWidth="1" horizontalDpi="600" verticalDpi="600" orientation="landscape" scale="69" r:id="rId1"/>
  <headerFooter alignWithMargins="0">
    <oddFooter>&amp;L&amp;F&amp;RUSPS-LR-L-61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36.57421875" style="0" bestFit="1" customWidth="1"/>
    <col min="2" max="2" width="9.28125" style="0" customWidth="1"/>
    <col min="3" max="3" width="9.57421875" style="0" customWidth="1"/>
    <col min="16" max="16" width="28.00390625" style="0" bestFit="1" customWidth="1"/>
  </cols>
  <sheetData>
    <row r="1" spans="1:3" ht="18">
      <c r="A1" s="71" t="s">
        <v>58</v>
      </c>
      <c r="B1" s="63"/>
      <c r="C1" s="63"/>
    </row>
    <row r="2" spans="1:3" ht="18">
      <c r="A2" s="71" t="s">
        <v>124</v>
      </c>
      <c r="B2" s="63"/>
      <c r="C2" s="63"/>
    </row>
    <row r="3" ht="12.75">
      <c r="A3" s="95"/>
    </row>
    <row r="4" spans="2:3" ht="25.5">
      <c r="B4" s="99" t="s">
        <v>70</v>
      </c>
      <c r="C4" s="99" t="s">
        <v>71</v>
      </c>
    </row>
    <row r="5" spans="1:3" ht="12.75">
      <c r="A5" t="s">
        <v>59</v>
      </c>
      <c r="B5" s="96">
        <v>0.8241382117612182</v>
      </c>
      <c r="C5" s="97">
        <v>3.0907524076271873</v>
      </c>
    </row>
    <row r="6" spans="1:3" ht="12.75">
      <c r="A6" s="67" t="s">
        <v>60</v>
      </c>
      <c r="B6" s="96">
        <v>0.5885743388096261</v>
      </c>
      <c r="C6" s="97">
        <v>2.207320967263316</v>
      </c>
    </row>
    <row r="7" spans="1:3" ht="12.75">
      <c r="A7" s="67" t="s">
        <v>63</v>
      </c>
      <c r="B7" s="96" t="s">
        <v>61</v>
      </c>
      <c r="C7" s="97">
        <v>11.0737954033294</v>
      </c>
    </row>
    <row r="8" spans="1:3" ht="12.75">
      <c r="A8" s="67" t="s">
        <v>64</v>
      </c>
      <c r="B8" s="96" t="s">
        <v>61</v>
      </c>
      <c r="C8" s="97">
        <v>13.99079690890925</v>
      </c>
    </row>
    <row r="9" spans="1:3" ht="12.75">
      <c r="A9" t="s">
        <v>62</v>
      </c>
      <c r="B9" s="96">
        <v>25.01028512558732</v>
      </c>
      <c r="C9" s="97">
        <v>30.347197555782888</v>
      </c>
    </row>
    <row r="10" spans="1:3" ht="12.75">
      <c r="A10" s="67" t="s">
        <v>65</v>
      </c>
      <c r="B10" s="96" t="s">
        <v>61</v>
      </c>
      <c r="C10" s="97">
        <v>3.5553228788530955</v>
      </c>
    </row>
    <row r="11" spans="1:2" ht="12.75">
      <c r="A11" s="65"/>
      <c r="B11" s="65"/>
    </row>
    <row r="12" ht="12.75">
      <c r="A12" s="98" t="s">
        <v>49</v>
      </c>
    </row>
    <row r="13" ht="12.75">
      <c r="A13" s="85" t="s">
        <v>68</v>
      </c>
    </row>
    <row r="14" ht="12.75">
      <c r="A14" s="85" t="s">
        <v>69</v>
      </c>
    </row>
    <row r="15" ht="12.75">
      <c r="A15" s="85" t="s">
        <v>66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Footer>&amp;L&amp;F&amp;RUSPS-LR-L-61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Christensen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stcutting</dc:creator>
  <cp:keywords/>
  <dc:description/>
  <cp:lastModifiedBy>Hunt, Charles B - Memphis, TN</cp:lastModifiedBy>
  <cp:lastPrinted>2006-04-23T22:08:36Z</cp:lastPrinted>
  <dcterms:created xsi:type="dcterms:W3CDTF">2005-01-19T20:56:38Z</dcterms:created>
  <dcterms:modified xsi:type="dcterms:W3CDTF">2014-01-10T22:19:21Z</dcterms:modified>
  <cp:category/>
  <cp:version/>
  <cp:contentType/>
  <cp:contentStatus/>
</cp:coreProperties>
</file>