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15330" windowHeight="1155" tabRatio="755" activeTab="13"/>
  </bookViews>
  <sheets>
    <sheet name="Cover" sheetId="1" r:id="rId1"/>
    <sheet name="Table 5.1" sheetId="2" r:id="rId2"/>
    <sheet name="Table 5.2" sheetId="3" r:id="rId3"/>
    <sheet name="Table 5.3" sheetId="4" r:id="rId4"/>
    <sheet name="Table 5.4" sheetId="5" r:id="rId5"/>
    <sheet name="Table 5.5" sheetId="6" r:id="rId6"/>
    <sheet name="Table 5.6" sheetId="7" r:id="rId7"/>
    <sheet name="Table 5.7" sheetId="8" r:id="rId8"/>
    <sheet name="Table 5.8" sheetId="9" r:id="rId9"/>
    <sheet name="Table 5.9" sheetId="10" r:id="rId10"/>
    <sheet name="Table 5.10" sheetId="11" r:id="rId11"/>
    <sheet name="Table 5.11" sheetId="12" r:id="rId12"/>
    <sheet name="Table 5.12" sheetId="13" r:id="rId13"/>
    <sheet name="checksum" sheetId="14" r:id="rId14"/>
  </sheets>
  <externalReferences>
    <externalReference r:id="rId17"/>
  </externalReference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2"/>
          </rPr>
          <t>stcutting:</t>
        </r>
        <r>
          <rPr>
            <sz val="8"/>
            <rFont val="Tahoma"/>
            <family val="2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4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2"/>
          </rPr>
          <t>stcutting:</t>
        </r>
        <r>
          <rPr>
            <sz val="8"/>
            <rFont val="Tahoma"/>
            <family val="2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comments5.xml><?xml version="1.0" encoding="utf-8"?>
<comments xmlns="http://schemas.openxmlformats.org/spreadsheetml/2006/main">
  <authors>
    <author>stcutting</author>
  </authors>
  <commentList>
    <comment ref="A22" authorId="0">
      <text>
        <r>
          <rPr>
            <b/>
            <sz val="8"/>
            <rFont val="Tahoma"/>
            <family val="2"/>
          </rPr>
          <t>stcutting:</t>
        </r>
        <r>
          <rPr>
            <sz val="8"/>
            <rFont val="Tahoma"/>
            <family val="2"/>
          </rPr>
          <t xml:space="preserve">
For ACS Nixie, the AFR-REC ratio varies by class depending on the amount of mail in the INT, CIR, and CIF streams.  That is why the subtotal unit cost slightly varies by class.</t>
        </r>
      </text>
    </comment>
  </commentList>
</comments>
</file>

<file path=xl/sharedStrings.xml><?xml version="1.0" encoding="utf-8"?>
<sst xmlns="http://schemas.openxmlformats.org/spreadsheetml/2006/main" count="882" uniqueCount="99">
  <si>
    <t>CIOSS Processing</t>
  </si>
  <si>
    <t>AFR Finalization</t>
  </si>
  <si>
    <t>Carrier Preparation</t>
  </si>
  <si>
    <t>CFS Processing</t>
  </si>
  <si>
    <t>Package Services</t>
  </si>
  <si>
    <t>Periodicals</t>
  </si>
  <si>
    <t>All Other</t>
  </si>
  <si>
    <t>CFS</t>
  </si>
  <si>
    <t>CIOSS</t>
  </si>
  <si>
    <t>First-Class</t>
  </si>
  <si>
    <t>ACS COA Activities</t>
  </si>
  <si>
    <t>ACS Nixie Activities</t>
  </si>
  <si>
    <t>REC Finalization</t>
  </si>
  <si>
    <t>FF/NM Terminal</t>
  </si>
  <si>
    <t>Nixie Clerk Prep</t>
  </si>
  <si>
    <t>Volume</t>
  </si>
  <si>
    <t>Cost</t>
  </si>
  <si>
    <t>Unit</t>
  </si>
  <si>
    <t>($000)</t>
  </si>
  <si>
    <t>(000)</t>
  </si>
  <si>
    <t>All Classes</t>
  </si>
  <si>
    <t>Standard Mail</t>
  </si>
  <si>
    <t>Total - Letters</t>
  </si>
  <si>
    <t>Subtotal - COA Letters</t>
  </si>
  <si>
    <t>Subtotal - Nixie Letters</t>
  </si>
  <si>
    <t>CFS - CIOSS Rejects</t>
  </si>
  <si>
    <t>checks ---&gt;</t>
  </si>
  <si>
    <t>Notes:</t>
  </si>
  <si>
    <t>Letters</t>
  </si>
  <si>
    <t>Flats</t>
  </si>
  <si>
    <t>Subtotal - COA Flats</t>
  </si>
  <si>
    <t>Subtotal - Nixie Flats</t>
  </si>
  <si>
    <t>Total - Flats</t>
  </si>
  <si>
    <t>Parcels</t>
  </si>
  <si>
    <t>Subtotal - COA Parcels</t>
  </si>
  <si>
    <t>Subtotal - Nixie Parcels</t>
  </si>
  <si>
    <t>Total - Parcels</t>
  </si>
  <si>
    <t>Non-Letters</t>
  </si>
  <si>
    <t>Subtotal - COA Nonltrs</t>
  </si>
  <si>
    <t>Subtotal - Nixie Nonltrs</t>
  </si>
  <si>
    <t>Total - Nonltrs</t>
  </si>
  <si>
    <t>All Shapes</t>
  </si>
  <si>
    <t>Subtotal - COA Pieces</t>
  </si>
  <si>
    <t>Subtotal - Nixie Pieces</t>
  </si>
  <si>
    <t>Total - All Pieces</t>
  </si>
  <si>
    <t>Table</t>
  </si>
  <si>
    <t>Checksum</t>
  </si>
  <si>
    <t>Physical Returns Differential ---&gt;</t>
  </si>
  <si>
    <t>Physical Returns Percent Differential ---&gt;</t>
  </si>
  <si>
    <t>COA Mail</t>
  </si>
  <si>
    <t>Nixie Mail</t>
  </si>
  <si>
    <t>Grand Total</t>
  </si>
  <si>
    <t>CFS ACS Keying</t>
  </si>
  <si>
    <t>REC Site Finalization</t>
  </si>
  <si>
    <t>REC Site ACS Keying</t>
  </si>
  <si>
    <t>Subtotal</t>
  </si>
  <si>
    <t>Clerk Handling - CIOSS Prep</t>
  </si>
  <si>
    <t>CIOSS Rejs - CFS Proc</t>
  </si>
  <si>
    <t>CIOSS Rejs - CFS ACS Key</t>
  </si>
  <si>
    <t>Clerk Handling - Sort</t>
  </si>
  <si>
    <t>Delivery Unit Returns</t>
  </si>
  <si>
    <t>CFS Unit Returns</t>
  </si>
  <si>
    <t>Mailstream Proc &amp; Trans</t>
  </si>
  <si>
    <t>CIOSS Rejs - Nixie  Unit Proc</t>
  </si>
  <si>
    <t>Clerk Handling - Prep/Mark Up</t>
  </si>
  <si>
    <t>Originating Postage Due Unit</t>
  </si>
  <si>
    <t>CFS Postage Due Unit</t>
  </si>
  <si>
    <t>PARS Pieces</t>
  </si>
  <si>
    <t>Non-PARS Pieces</t>
  </si>
  <si>
    <t>Downstream Activities</t>
  </si>
  <si>
    <t>Destinating Postage Due</t>
  </si>
  <si>
    <t>Subtotal - PARS</t>
  </si>
  <si>
    <t>Subtotal - Non-PARS</t>
  </si>
  <si>
    <t>All Mail</t>
  </si>
  <si>
    <t>Total</t>
  </si>
  <si>
    <t>Physical Returns Percent Diff ---&gt;</t>
  </si>
  <si>
    <t>(1)  Physical returns are mail pieces that are physically returned to the sender directly from the delivery unit or CFS unit.</t>
  </si>
  <si>
    <t>Totals Excluding Postage Due Activities ---&gt;</t>
  </si>
  <si>
    <t>PARS Environment</t>
  </si>
  <si>
    <t>UAA Address Change Service Tables</t>
  </si>
  <si>
    <t>(1)  Electronic returns are Address Change Service (ACS) mail pieces that are wasted at the CFS unit or CIOSS after an electronic notice is generated.</t>
  </si>
  <si>
    <t>CIOSS Returns</t>
  </si>
  <si>
    <t>CFS Unit/CIOSS Returns</t>
  </si>
  <si>
    <t>Table 5.5 - Cost of UAA Mail Electronic Returns (1), Letters (2)</t>
  </si>
  <si>
    <t>Table 5.6 - Cost of UAA Mail Electronic Returns (1), Flats (2)</t>
  </si>
  <si>
    <t>Table 5.7 - Cost of UAA Mail Electronic Returns (1), Parcels (2)</t>
  </si>
  <si>
    <t>Table 5.8 - Cost of UAA Mail Electronic Returns (1), All Shapes (2)</t>
  </si>
  <si>
    <t>Table 5.9 - Cost of UAA Mail Physical Returns (1), Letters (2)</t>
  </si>
  <si>
    <t>Table 5.10 - Cost of UAA Mail Physical Returns (1), Flats (2)</t>
  </si>
  <si>
    <t>Table 5.11 - Cost of UAA Mail Physical Returns (1), Parcels (2)</t>
  </si>
  <si>
    <t>Table 5.12 - Cost of UAA Mail Physical Returns (1), All Shapes (2)</t>
  </si>
  <si>
    <t>Table 5.3 - Address Change Service (ACS) Electronic Notice Unit Cost Derivation, All Shapes (1)</t>
  </si>
  <si>
    <t>Table 5.2 - Address Change Service (ACS) Electronic Notice Unit Cost Derivation, Flats and Parcels (1)</t>
  </si>
  <si>
    <t>Table 5.4 - Address Change Service (ACS) Electronic Notice Unit Cost Derivation - OneCode ACS System, Letters (1)</t>
  </si>
  <si>
    <t>Table 5.1 - Address Change Service (ACS) Electronic Notice Unit Cost Derivation, Letters (1)</t>
  </si>
  <si>
    <t>PARS Environment, FY 14</t>
  </si>
  <si>
    <t>(1)  Refer to the PARS 14 Rate Category Cost Model.</t>
  </si>
  <si>
    <t>(2)  Refer to the PARS 14 Rate Category Cost Model.</t>
  </si>
  <si>
    <t>FY  14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</si>
</sst>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&quot;$&quot;#,##0"/>
    <numFmt numFmtId="169" formatCode="&quot;$&quot;#,##0.0"/>
    <numFmt numFmtId="170" formatCode="&quot;$&quot;#,##0.00"/>
    <numFmt numFmtId="171" formatCode="&quot;$&quot;#,##0.000"/>
    <numFmt numFmtId="172" formatCode="&quot;$&quot;#,##0.0000"/>
    <numFmt numFmtId="173" formatCode="&quot;$&quot;#,##0.00000"/>
    <numFmt numFmtId="174" formatCode="0.0000"/>
    <numFmt numFmtId="175" formatCode="0.00000"/>
    <numFmt numFmtId="176" formatCode="0.000000"/>
    <numFmt numFmtId="177" formatCode="#,##0.000000"/>
    <numFmt numFmtId="178" formatCode="0.0000000"/>
    <numFmt numFmtId="179" formatCode="#,##0.00000000"/>
    <numFmt numFmtId="180" formatCode="#,##0.0000000000"/>
    <numFmt numFmtId="181" formatCode="#,##0.0000000"/>
    <numFmt numFmtId="182" formatCode="#,##0.000000000"/>
    <numFmt numFmtId="183" formatCode="&quot;$&quot;#,##0.0;\(&quot;$&quot;#,##0.0\)"/>
    <numFmt numFmtId="184" formatCode="&quot;$&quot;#,##0.000000"/>
    <numFmt numFmtId="185" formatCode="0.0%"/>
    <numFmt numFmtId="186" formatCode="0.000"/>
    <numFmt numFmtId="187" formatCode="0.0"/>
    <numFmt numFmtId="188" formatCode="&quot;$&quot;#,##0.0000000"/>
    <numFmt numFmtId="189" formatCode="0.000%"/>
    <numFmt numFmtId="190" formatCode="0.0000%"/>
    <numFmt numFmtId="191" formatCode="0.00000%"/>
    <numFmt numFmtId="192" formatCode="0.000000%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1" applyBorder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183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167" fontId="0" fillId="33" borderId="0" xfId="0" applyNumberFormat="1" applyFill="1" applyAlignment="1">
      <alignment/>
    </xf>
    <xf numFmtId="0" fontId="0" fillId="0" borderId="0" xfId="0" applyBorder="1" applyAlignment="1">
      <alignment horizontal="right"/>
    </xf>
    <xf numFmtId="168" fontId="0" fillId="0" borderId="11" xfId="0" applyNumberFormat="1" applyBorder="1" applyAlignment="1">
      <alignment/>
    </xf>
    <xf numFmtId="168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Alignment="1">
      <alignment horizontal="left" indent="4"/>
    </xf>
    <xf numFmtId="0" fontId="0" fillId="0" borderId="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6" fontId="0" fillId="0" borderId="15" xfId="0" applyNumberFormat="1" applyFill="1" applyBorder="1" applyAlignment="1" quotePrefix="1">
      <alignment horizontal="right"/>
    </xf>
    <xf numFmtId="6" fontId="0" fillId="0" borderId="1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19" xfId="0" applyFont="1" applyBorder="1" applyAlignment="1" quotePrefix="1">
      <alignment horizontal="centerContinuous"/>
    </xf>
    <xf numFmtId="172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171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71" fontId="0" fillId="0" borderId="20" xfId="0" applyNumberFormat="1" applyBorder="1" applyAlignment="1">
      <alignment/>
    </xf>
    <xf numFmtId="176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3" fontId="0" fillId="0" borderId="1" xfId="0" applyNumberFormat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/>
    </xf>
    <xf numFmtId="6" fontId="0" fillId="0" borderId="12" xfId="0" applyNumberFormat="1" applyFill="1" applyBorder="1" applyAlignment="1" quotePrefix="1">
      <alignment horizontal="right"/>
    </xf>
    <xf numFmtId="6" fontId="0" fillId="0" borderId="13" xfId="0" applyNumberFormat="1" applyFill="1" applyBorder="1" applyAlignment="1" quotePrefix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Border="1" applyAlignment="1">
      <alignment/>
    </xf>
    <xf numFmtId="171" fontId="0" fillId="0" borderId="20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0" fontId="0" fillId="34" borderId="0" xfId="0" applyFill="1" applyAlignment="1">
      <alignment horizontal="left" indent="4"/>
    </xf>
    <xf numFmtId="168" fontId="0" fillId="34" borderId="11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171" fontId="0" fillId="34" borderId="2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left"/>
    </xf>
    <xf numFmtId="171" fontId="0" fillId="0" borderId="0" xfId="0" applyNumberFormat="1" applyFont="1" applyBorder="1" applyAlignment="1">
      <alignment horizontal="right" wrapText="1"/>
    </xf>
    <xf numFmtId="168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8" fontId="0" fillId="0" borderId="1" xfId="0" applyNumberForma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71" fontId="0" fillId="0" borderId="21" xfId="0" applyNumberFormat="1" applyFont="1" applyBorder="1" applyAlignment="1">
      <alignment horizontal="right"/>
    </xf>
    <xf numFmtId="185" fontId="0" fillId="0" borderId="21" xfId="65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171" fontId="2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168" fontId="0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left" indent="6"/>
    </xf>
    <xf numFmtId="0" fontId="2" fillId="0" borderId="0" xfId="0" applyFont="1" applyAlignment="1" quotePrefix="1">
      <alignment horizontal="left" indent="6"/>
    </xf>
    <xf numFmtId="168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85" fontId="0" fillId="0" borderId="0" xfId="65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167" fontId="0" fillId="33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4" xfId="0" applyNumberFormat="1" applyFont="1" applyBorder="1" applyAlignment="1">
      <alignment horizontal="right"/>
    </xf>
    <xf numFmtId="171" fontId="0" fillId="0" borderId="20" xfId="0" applyNumberFormat="1" applyFont="1" applyBorder="1" applyAlignment="1">
      <alignment horizontal="right"/>
    </xf>
    <xf numFmtId="167" fontId="0" fillId="0" borderId="15" xfId="0" applyNumberFormat="1" applyFill="1" applyBorder="1" applyAlignment="1">
      <alignment/>
    </xf>
    <xf numFmtId="171" fontId="0" fillId="0" borderId="16" xfId="0" applyNumberFormat="1" applyFont="1" applyBorder="1" applyAlignment="1">
      <alignment horizontal="right"/>
    </xf>
    <xf numFmtId="185" fontId="0" fillId="0" borderId="14" xfId="65" applyNumberFormat="1" applyFont="1" applyBorder="1" applyAlignment="1">
      <alignment/>
    </xf>
    <xf numFmtId="185" fontId="0" fillId="0" borderId="20" xfId="65" applyNumberFormat="1" applyFont="1" applyBorder="1" applyAlignment="1">
      <alignment/>
    </xf>
    <xf numFmtId="185" fontId="0" fillId="0" borderId="16" xfId="65" applyNumberFormat="1" applyFont="1" applyBorder="1" applyAlignment="1">
      <alignment/>
    </xf>
    <xf numFmtId="0" fontId="0" fillId="0" borderId="0" xfId="0" applyFill="1" applyAlignment="1" quotePrefix="1">
      <alignment horizontal="left"/>
    </xf>
    <xf numFmtId="0" fontId="0" fillId="34" borderId="12" xfId="0" applyFill="1" applyBorder="1" applyAlignment="1">
      <alignment/>
    </xf>
    <xf numFmtId="171" fontId="0" fillId="34" borderId="14" xfId="0" applyNumberFormat="1" applyFont="1" applyFill="1" applyBorder="1" applyAlignment="1">
      <alignment horizontal="right"/>
    </xf>
    <xf numFmtId="0" fontId="0" fillId="34" borderId="11" xfId="0" applyFill="1" applyBorder="1" applyAlignment="1">
      <alignment/>
    </xf>
    <xf numFmtId="171" fontId="0" fillId="34" borderId="20" xfId="0" applyNumberFormat="1" applyFont="1" applyFill="1" applyBorder="1" applyAlignment="1">
      <alignment horizontal="right"/>
    </xf>
    <xf numFmtId="167" fontId="0" fillId="34" borderId="15" xfId="0" applyNumberFormat="1" applyFill="1" applyBorder="1" applyAlignment="1">
      <alignment/>
    </xf>
    <xf numFmtId="171" fontId="0" fillId="34" borderId="16" xfId="0" applyNumberFormat="1" applyFont="1" applyFill="1" applyBorder="1" applyAlignment="1">
      <alignment horizontal="right"/>
    </xf>
    <xf numFmtId="185" fontId="0" fillId="34" borderId="14" xfId="65" applyNumberFormat="1" applyFont="1" applyFill="1" applyBorder="1" applyAlignment="1">
      <alignment/>
    </xf>
    <xf numFmtId="185" fontId="0" fillId="34" borderId="20" xfId="65" applyNumberFormat="1" applyFont="1" applyFill="1" applyBorder="1" applyAlignment="1">
      <alignment/>
    </xf>
    <xf numFmtId="185" fontId="0" fillId="34" borderId="16" xfId="65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left" indent="2"/>
    </xf>
    <xf numFmtId="0" fontId="0" fillId="0" borderId="23" xfId="0" applyBorder="1" applyAlignment="1">
      <alignment horizontal="left" indent="4"/>
    </xf>
    <xf numFmtId="0" fontId="0" fillId="0" borderId="23" xfId="0" applyBorder="1" applyAlignment="1">
      <alignment/>
    </xf>
    <xf numFmtId="0" fontId="0" fillId="0" borderId="23" xfId="0" applyBorder="1" applyAlignment="1" quotePrefix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 quotePrefix="1">
      <alignment horizontal="left" indent="2"/>
    </xf>
    <xf numFmtId="0" fontId="0" fillId="0" borderId="11" xfId="0" applyBorder="1" applyAlignment="1">
      <alignment horizontal="left" indent="4"/>
    </xf>
    <xf numFmtId="0" fontId="0" fillId="0" borderId="11" xfId="0" applyBorder="1" applyAlignment="1" quotePrefix="1">
      <alignment horizontal="right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right"/>
    </xf>
    <xf numFmtId="0" fontId="0" fillId="0" borderId="15" xfId="0" applyBorder="1" applyAlignment="1" quotePrefix="1">
      <alignment horizontal="right"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1" fontId="0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23" xfId="0" applyFont="1" applyBorder="1" applyAlignment="1" quotePrefix="1">
      <alignment horizontal="left" indent="1"/>
    </xf>
    <xf numFmtId="0" fontId="0" fillId="0" borderId="23" xfId="0" applyBorder="1" applyAlignment="1" quotePrefix="1">
      <alignment horizontal="left" indent="2"/>
    </xf>
    <xf numFmtId="0" fontId="0" fillId="0" borderId="24" xfId="0" applyBorder="1" applyAlignment="1" quotePrefix="1">
      <alignment horizontal="left" indent="6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 quotePrefix="1">
      <alignment horizontal="left"/>
    </xf>
    <xf numFmtId="171" fontId="0" fillId="0" borderId="14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171" fontId="0" fillId="0" borderId="20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 quotePrefix="1">
      <alignment horizontal="left"/>
    </xf>
    <xf numFmtId="168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11" xfId="0" applyNumberFormat="1" applyFont="1" applyBorder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166" fontId="0" fillId="0" borderId="11" xfId="0" applyNumberFormat="1" applyBorder="1" applyAlignment="1">
      <alignment horizontal="right"/>
    </xf>
    <xf numFmtId="167" fontId="0" fillId="0" borderId="14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Fill="1" applyBorder="1" applyAlignment="1" quotePrefix="1">
      <alignment horizontal="left"/>
    </xf>
    <xf numFmtId="0" fontId="0" fillId="0" borderId="23" xfId="0" applyBorder="1" applyAlignment="1" quotePrefix="1">
      <alignment horizontal="left" indent="6"/>
    </xf>
    <xf numFmtId="0" fontId="0" fillId="0" borderId="24" xfId="0" applyBorder="1" applyAlignment="1">
      <alignment horizontal="left" indent="2"/>
    </xf>
    <xf numFmtId="0" fontId="2" fillId="0" borderId="22" xfId="0" applyFont="1" applyBorder="1" applyAlignment="1">
      <alignment horizontal="left" indent="1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3" xfId="0" applyFont="1" applyFill="1" applyBorder="1" applyAlignment="1" quotePrefix="1">
      <alignment horizontal="left"/>
    </xf>
    <xf numFmtId="0" fontId="2" fillId="0" borderId="13" xfId="0" applyFont="1" applyBorder="1" applyAlignment="1" quotePrefix="1">
      <alignment horizontal="left" indent="6"/>
    </xf>
    <xf numFmtId="0" fontId="0" fillId="0" borderId="22" xfId="0" applyBorder="1" applyAlignment="1">
      <alignment horizontal="left" indent="2"/>
    </xf>
    <xf numFmtId="168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171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168" fontId="0" fillId="0" borderId="19" xfId="0" applyNumberFormat="1" applyFill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20" xfId="0" applyNumberFormat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0" borderId="16" xfId="0" applyNumberFormat="1" applyFont="1" applyBorder="1" applyAlignment="1">
      <alignment/>
    </xf>
    <xf numFmtId="165" fontId="0" fillId="0" borderId="0" xfId="0" applyNumberFormat="1" applyAlignment="1">
      <alignment/>
    </xf>
    <xf numFmtId="171" fontId="0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iers [0]_EDYAN" xfId="57"/>
    <cellStyle name="Milliers_EDYAN" xfId="58"/>
    <cellStyle name="Monétaire [0]_EDYAN" xfId="59"/>
    <cellStyle name="Monétaire_EDYAN" xfId="60"/>
    <cellStyle name="Neutral" xfId="61"/>
    <cellStyle name="Normal - Style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AA\Update\ACR14\PARS14%20PRC\Costs\UAA%20PARS14%20Model-RateCat%20P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ACS Cost Summary Prls"/>
      <sheetName val="Non-ACS Cost Summary Flts"/>
      <sheetName val="Non-ACS Cost Summary Ltrs"/>
      <sheetName val="ACS Cost Summary Prls"/>
      <sheetName val="ACS Cost Summary Flts"/>
      <sheetName val="ACS Cost Summary Ltrs"/>
      <sheetName val="Non-ACS Vol Summary Prls"/>
      <sheetName val="Non-ACS Vol Summary Flts"/>
      <sheetName val="Non-ACS Vol Summary Ltrs"/>
      <sheetName val="ACS Vol Summary Prls"/>
      <sheetName val="ACS Vol Summary Flts"/>
      <sheetName val="ACS Vol Summary Ltrs"/>
      <sheetName val="Non-ACS Unit Cost Summary"/>
      <sheetName val="Non-ACS Cost Summary"/>
      <sheetName val="Non-ACS Vol Summary"/>
      <sheetName val="ACS Unit Cost Summary"/>
      <sheetName val="ACS Cost Summary"/>
      <sheetName val="ACS Vol Summary"/>
      <sheetName val="Class Summary"/>
      <sheetName val="Forward Vol Summary"/>
      <sheetName val="Forward Cost Summary"/>
      <sheetName val="RTS Vol Summary"/>
      <sheetName val="RTS Cost Summary"/>
      <sheetName val="Waste Vol Summary"/>
      <sheetName val="Waste Cost Summary"/>
      <sheetName val="DU-NRM Worksheet"/>
      <sheetName val="DU-NRM Worksheet NoPARS"/>
      <sheetName val="DU-NRM Worksheet PARS"/>
      <sheetName val="Mail Processing"/>
      <sheetName val="DU-Route Volume"/>
      <sheetName val="DU-Route Volume NoPARS"/>
      <sheetName val="DU-Route Volume PARS"/>
      <sheetName val="DU-Route Volume2"/>
      <sheetName val="DU-Route Cost"/>
      <sheetName val="DU-Route Cost NoPARS"/>
      <sheetName val="DU-Route Cost PARS"/>
      <sheetName val="DU-Nixie Volume2"/>
      <sheetName val="DU-Nixie Volume"/>
      <sheetName val="DU-Nixie Cost"/>
      <sheetName val="AFR Pieces2"/>
      <sheetName val="AFR Pieces"/>
      <sheetName val="CIOSS Cost"/>
      <sheetName val="CIOSS Reject Vol"/>
      <sheetName val="REC Pieces"/>
      <sheetName val="REC Cost"/>
      <sheetName val="CFS-Volume"/>
      <sheetName val="CFS-Cost"/>
      <sheetName val="DU-PD Volume"/>
      <sheetName val="DU-PD Cost"/>
      <sheetName val="ManNotice CFS Volume"/>
      <sheetName val="ManNotice Nix Volume"/>
      <sheetName val="ManNotice Cost"/>
      <sheetName val="check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H1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sheetData>
    <row r="9" spans="1:8" ht="18">
      <c r="A9" s="174" t="s">
        <v>79</v>
      </c>
      <c r="B9" s="175"/>
      <c r="C9" s="175"/>
      <c r="D9" s="175"/>
      <c r="E9" s="175"/>
      <c r="F9" s="175"/>
      <c r="G9" s="175"/>
      <c r="H9" s="175"/>
    </row>
    <row r="10" spans="1:8" ht="18">
      <c r="A10" s="174" t="s">
        <v>78</v>
      </c>
      <c r="B10" s="175"/>
      <c r="C10" s="175"/>
      <c r="D10" s="175"/>
      <c r="E10" s="175"/>
      <c r="F10" s="175"/>
      <c r="G10" s="175"/>
      <c r="H10" s="175"/>
    </row>
    <row r="11" spans="1:8" ht="18">
      <c r="A11" s="174" t="s">
        <v>98</v>
      </c>
      <c r="B11" s="175"/>
      <c r="C11" s="175"/>
      <c r="D11" s="175"/>
      <c r="E11" s="175"/>
      <c r="F11" s="175"/>
      <c r="G11" s="175"/>
      <c r="H11" s="17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9.28125" style="0" customWidth="1"/>
    <col min="4" max="4" width="7.7109375" style="0" customWidth="1"/>
    <col min="5" max="6" width="9.28125" style="0" customWidth="1"/>
    <col min="7" max="7" width="7.7109375" style="0" customWidth="1"/>
    <col min="8" max="9" width="9.28125" style="0" customWidth="1"/>
    <col min="10" max="10" width="7.7109375" style="0" customWidth="1"/>
    <col min="11" max="12" width="9.28125" style="0" customWidth="1"/>
    <col min="13" max="13" width="7.7109375" style="0" customWidth="1"/>
    <col min="14" max="15" width="9.28125" style="0" customWidth="1"/>
    <col min="16" max="16" width="7.7109375" style="0" customWidth="1"/>
    <col min="17" max="18" width="9.28125" style="0" customWidth="1"/>
    <col min="19" max="19" width="7.7109375" style="0" customWidth="1"/>
    <col min="20" max="20" width="0.71875" style="0" customWidth="1"/>
  </cols>
  <sheetData>
    <row r="1" spans="1:10" s="3" customFormat="1" ht="15.75">
      <c r="A1" s="57" t="s">
        <v>87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3" t="s">
        <v>67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>
      <c r="A9" s="164" t="s">
        <v>60</v>
      </c>
      <c r="B9" s="139"/>
      <c r="C9" s="58"/>
      <c r="D9" s="140"/>
      <c r="E9" s="144"/>
      <c r="F9" s="145"/>
      <c r="G9" s="36"/>
      <c r="H9" s="148"/>
      <c r="I9" s="32"/>
      <c r="J9" s="140"/>
      <c r="K9" s="35"/>
      <c r="L9" s="25"/>
      <c r="M9" s="150"/>
      <c r="N9" s="155"/>
      <c r="O9" s="80"/>
      <c r="P9" s="156"/>
      <c r="Q9" s="155"/>
      <c r="R9" s="32"/>
      <c r="S9" s="36"/>
    </row>
    <row r="10" spans="1:19" ht="12.75" customHeight="1">
      <c r="A10" s="114" t="s">
        <v>2</v>
      </c>
      <c r="B10" s="11">
        <v>65329.49712859969</v>
      </c>
      <c r="C10" s="25">
        <v>964419.9963434871</v>
      </c>
      <c r="D10" s="37">
        <f aca="true" t="shared" si="0" ref="D10:D16">IF(C10&lt;&gt;0,B10/C10,0)</f>
        <v>0.06773967501326257</v>
      </c>
      <c r="E10" s="11">
        <v>41.123928296895066</v>
      </c>
      <c r="F10" s="25">
        <v>693.8304947482626</v>
      </c>
      <c r="G10" s="37">
        <f aca="true" t="shared" si="1" ref="G10:G16">IF(F10&lt;&gt;0,E10/F10,0)</f>
        <v>0.059270857375353266</v>
      </c>
      <c r="H10" s="11">
        <v>1049.9921072077211</v>
      </c>
      <c r="I10" s="25">
        <v>15353.699818891308</v>
      </c>
      <c r="J10" s="37">
        <f aca="true" t="shared" si="2" ref="J10:J16">IF(I10&lt;&gt;0,H10/I10,0)</f>
        <v>0.06838691127175764</v>
      </c>
      <c r="K10" s="11">
        <v>0</v>
      </c>
      <c r="L10" s="25">
        <v>0</v>
      </c>
      <c r="M10" s="37">
        <f aca="true" t="shared" si="3" ref="M10:M16">IF(L10&lt;&gt;0,K10/L10,0)</f>
        <v>0</v>
      </c>
      <c r="N10" s="11">
        <v>1508.6602456844705</v>
      </c>
      <c r="O10" s="25">
        <v>22290.433673017138</v>
      </c>
      <c r="P10" s="37">
        <f aca="true" t="shared" si="4" ref="P10:P16">IF(O10&lt;&gt;0,N10/O10,0)</f>
        <v>0.06768196024426046</v>
      </c>
      <c r="Q10" s="11">
        <f aca="true" t="shared" si="5" ref="Q10:R15">SUM(B10,E10,H10,K10,N10)</f>
        <v>67929.27340978877</v>
      </c>
      <c r="R10" s="25">
        <f t="shared" si="5"/>
        <v>1002757.9603301439</v>
      </c>
      <c r="S10" s="37">
        <f aca="true" t="shared" si="6" ref="S10:S16">IF(R10&lt;&gt;0,Q10/R10,0)</f>
        <v>0.0677424424408698</v>
      </c>
    </row>
    <row r="11" spans="1:19" ht="12.75" customHeight="1">
      <c r="A11" s="134" t="s">
        <v>56</v>
      </c>
      <c r="B11" s="11">
        <v>6907.005351262663</v>
      </c>
      <c r="C11" s="25">
        <v>964419.996343487</v>
      </c>
      <c r="D11" s="37">
        <f t="shared" si="0"/>
        <v>0.007161823041257919</v>
      </c>
      <c r="E11" s="11">
        <v>9.218810828109024</v>
      </c>
      <c r="F11" s="25">
        <v>693.8304947482626</v>
      </c>
      <c r="G11" s="37">
        <f t="shared" si="1"/>
        <v>0.013286834317442068</v>
      </c>
      <c r="H11" s="11">
        <v>92.25683500510311</v>
      </c>
      <c r="I11" s="25">
        <v>15353.699818891308</v>
      </c>
      <c r="J11" s="37">
        <f t="shared" si="2"/>
        <v>0.006008768967307125</v>
      </c>
      <c r="K11" s="11">
        <v>0</v>
      </c>
      <c r="L11" s="25">
        <v>0</v>
      </c>
      <c r="M11" s="37">
        <f t="shared" si="3"/>
        <v>0</v>
      </c>
      <c r="N11" s="11">
        <v>180.94637905505363</v>
      </c>
      <c r="O11" s="25">
        <v>22290.43367301714</v>
      </c>
      <c r="P11" s="37">
        <f t="shared" si="4"/>
        <v>0.008117669746106894</v>
      </c>
      <c r="Q11" s="11">
        <f t="shared" si="5"/>
        <v>7189.4273761509285</v>
      </c>
      <c r="R11" s="25">
        <f t="shared" si="5"/>
        <v>1002757.9603301438</v>
      </c>
      <c r="S11" s="37">
        <f t="shared" si="6"/>
        <v>0.007169653755512359</v>
      </c>
    </row>
    <row r="12" spans="1:19" ht="12.75" customHeight="1">
      <c r="A12" s="114" t="s">
        <v>0</v>
      </c>
      <c r="B12" s="11">
        <v>-22248.584646198135</v>
      </c>
      <c r="C12" s="25">
        <v>980791.9572330896</v>
      </c>
      <c r="D12" s="37">
        <f t="shared" si="0"/>
        <v>-0.02268430576140079</v>
      </c>
      <c r="E12" s="11">
        <v>-16.68265858403038</v>
      </c>
      <c r="F12" s="25">
        <v>693.8304947482626</v>
      </c>
      <c r="G12" s="37">
        <f t="shared" si="1"/>
        <v>-0.024044285614865095</v>
      </c>
      <c r="H12" s="11">
        <v>-274.2756191587343</v>
      </c>
      <c r="I12" s="25">
        <v>17006.09072875152</v>
      </c>
      <c r="J12" s="37">
        <f t="shared" si="2"/>
        <v>-0.016128081611079932</v>
      </c>
      <c r="K12" s="11">
        <v>0</v>
      </c>
      <c r="L12" s="25">
        <v>0</v>
      </c>
      <c r="M12" s="37">
        <f t="shared" si="3"/>
        <v>0</v>
      </c>
      <c r="N12" s="11">
        <v>-488.05505194126283</v>
      </c>
      <c r="O12" s="25">
        <v>23124.56848392445</v>
      </c>
      <c r="P12" s="37">
        <f t="shared" si="4"/>
        <v>-0.02110547715865682</v>
      </c>
      <c r="Q12" s="11">
        <f t="shared" si="5"/>
        <v>-23027.597975882167</v>
      </c>
      <c r="R12" s="25">
        <f t="shared" si="5"/>
        <v>1021616.4469405139</v>
      </c>
      <c r="S12" s="37">
        <f t="shared" si="6"/>
        <v>-0.0225403555755627</v>
      </c>
    </row>
    <row r="13" spans="1:19" ht="12.75" customHeight="1">
      <c r="A13" s="114" t="s">
        <v>1</v>
      </c>
      <c r="B13" s="11">
        <v>0</v>
      </c>
      <c r="C13" s="25">
        <v>371277.21284198214</v>
      </c>
      <c r="D13" s="37">
        <f t="shared" si="0"/>
        <v>0</v>
      </c>
      <c r="E13" s="11">
        <v>0</v>
      </c>
      <c r="F13" s="25">
        <v>263.65558800433985</v>
      </c>
      <c r="G13" s="37">
        <f t="shared" si="1"/>
        <v>0</v>
      </c>
      <c r="H13" s="11">
        <v>0</v>
      </c>
      <c r="I13" s="25">
        <v>6318.6200212642725</v>
      </c>
      <c r="J13" s="37">
        <f t="shared" si="2"/>
        <v>0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8714.798377450465</v>
      </c>
      <c r="P13" s="37">
        <f t="shared" si="4"/>
        <v>0</v>
      </c>
      <c r="Q13" s="11">
        <f t="shared" si="5"/>
        <v>0</v>
      </c>
      <c r="R13" s="25">
        <f t="shared" si="5"/>
        <v>386574.28682870115</v>
      </c>
      <c r="S13" s="37">
        <f t="shared" si="6"/>
        <v>0</v>
      </c>
    </row>
    <row r="14" spans="1:19" ht="12.75" customHeight="1">
      <c r="A14" s="114" t="s">
        <v>53</v>
      </c>
      <c r="B14" s="11">
        <v>-7116.025856947721</v>
      </c>
      <c r="C14" s="25">
        <v>560475.1465294531</v>
      </c>
      <c r="D14" s="37">
        <f t="shared" si="0"/>
        <v>-0.012696416426332603</v>
      </c>
      <c r="E14" s="11">
        <v>-5.094491885161845</v>
      </c>
      <c r="F14" s="25">
        <v>395.48338200650966</v>
      </c>
      <c r="G14" s="37">
        <f t="shared" si="1"/>
        <v>-0.01288168382528394</v>
      </c>
      <c r="H14" s="11">
        <v>-116.23911523271747</v>
      </c>
      <c r="I14" s="25">
        <v>9837.166171049668</v>
      </c>
      <c r="J14" s="37">
        <f t="shared" si="2"/>
        <v>-0.011816321205877754</v>
      </c>
      <c r="K14" s="11">
        <v>0</v>
      </c>
      <c r="L14" s="25">
        <v>0</v>
      </c>
      <c r="M14" s="37">
        <f t="shared" si="3"/>
        <v>0</v>
      </c>
      <c r="N14" s="11">
        <v>-165.43750426503155</v>
      </c>
      <c r="O14" s="25">
        <v>13253.541682277757</v>
      </c>
      <c r="P14" s="37">
        <f t="shared" si="4"/>
        <v>-0.012482512843057616</v>
      </c>
      <c r="Q14" s="11">
        <f t="shared" si="5"/>
        <v>-7402.796968330632</v>
      </c>
      <c r="R14" s="25">
        <f t="shared" si="5"/>
        <v>583961.3377647871</v>
      </c>
      <c r="S14" s="37">
        <f t="shared" si="6"/>
        <v>-0.01267686144542739</v>
      </c>
    </row>
    <row r="15" spans="1:19" ht="12.75" customHeight="1">
      <c r="A15" s="134" t="s">
        <v>63</v>
      </c>
      <c r="B15" s="11">
        <v>5786.348712766579</v>
      </c>
      <c r="C15" s="25">
        <v>49039.59786165448</v>
      </c>
      <c r="D15" s="37">
        <f t="shared" si="0"/>
        <v>0.11799339646076293</v>
      </c>
      <c r="E15" s="11">
        <v>4.322895719071362</v>
      </c>
      <c r="F15" s="25">
        <v>34.69152473741313</v>
      </c>
      <c r="G15" s="37">
        <f t="shared" si="1"/>
        <v>0.12460956247360694</v>
      </c>
      <c r="H15" s="11">
        <v>99.97297316751344</v>
      </c>
      <c r="I15" s="25">
        <v>850.304536437576</v>
      </c>
      <c r="J15" s="37">
        <f t="shared" si="2"/>
        <v>0.11757313866201258</v>
      </c>
      <c r="K15" s="11">
        <v>0</v>
      </c>
      <c r="L15" s="25">
        <v>0</v>
      </c>
      <c r="M15" s="37">
        <f t="shared" si="3"/>
        <v>0</v>
      </c>
      <c r="N15" s="11">
        <v>137.6822924125808</v>
      </c>
      <c r="O15" s="25">
        <v>1156.2284241962222</v>
      </c>
      <c r="P15" s="37">
        <f t="shared" si="4"/>
        <v>0.11907879925049732</v>
      </c>
      <c r="Q15" s="11">
        <f t="shared" si="5"/>
        <v>6028.326874065745</v>
      </c>
      <c r="R15" s="25">
        <f t="shared" si="5"/>
        <v>51080.82234702569</v>
      </c>
      <c r="S15" s="37">
        <f t="shared" si="6"/>
        <v>0.11801546249806527</v>
      </c>
    </row>
    <row r="16" spans="1:19" ht="12.75" customHeight="1">
      <c r="A16" s="114" t="s">
        <v>55</v>
      </c>
      <c r="B16" s="11">
        <f>SUM(B10:B15)</f>
        <v>48658.24068948307</v>
      </c>
      <c r="C16" s="25">
        <f>C12</f>
        <v>980791.9572330896</v>
      </c>
      <c r="D16" s="37">
        <f t="shared" si="0"/>
        <v>0.049611174246119175</v>
      </c>
      <c r="E16" s="11">
        <f>SUM(E10:E15)</f>
        <v>32.88848437488323</v>
      </c>
      <c r="F16" s="25">
        <f>F12</f>
        <v>693.8304947482626</v>
      </c>
      <c r="G16" s="37">
        <f t="shared" si="1"/>
        <v>0.047401324421198744</v>
      </c>
      <c r="H16" s="11">
        <f>SUM(H10:H15)</f>
        <v>851.7071809888859</v>
      </c>
      <c r="I16" s="25">
        <f>I12</f>
        <v>17006.09072875152</v>
      </c>
      <c r="J16" s="37">
        <f t="shared" si="2"/>
        <v>0.0500824789526107</v>
      </c>
      <c r="K16" s="11">
        <f>SUM(K10:K15)</f>
        <v>0</v>
      </c>
      <c r="L16" s="25">
        <f>L12</f>
        <v>0</v>
      </c>
      <c r="M16" s="37">
        <f t="shared" si="3"/>
        <v>0</v>
      </c>
      <c r="N16" s="11">
        <f>SUM(N10:N15)</f>
        <v>1173.7963609458109</v>
      </c>
      <c r="O16" s="25">
        <f>O12</f>
        <v>23124.56848392445</v>
      </c>
      <c r="P16" s="37">
        <f t="shared" si="4"/>
        <v>0.05075970873842689</v>
      </c>
      <c r="Q16" s="11">
        <f>SUM(Q10:Q15)</f>
        <v>50716.63271579265</v>
      </c>
      <c r="R16" s="25">
        <f>R12</f>
        <v>1021616.4469405139</v>
      </c>
      <c r="S16" s="37">
        <f t="shared" si="6"/>
        <v>0.049643516280181564</v>
      </c>
    </row>
    <row r="17" spans="1:19" ht="12.75" customHeight="1">
      <c r="A17" s="114"/>
      <c r="B17" s="11"/>
      <c r="C17" s="25"/>
      <c r="D17" s="36"/>
      <c r="E17" s="11"/>
      <c r="F17" s="25"/>
      <c r="G17" s="36"/>
      <c r="H17" s="11"/>
      <c r="I17" s="25"/>
      <c r="J17" s="36"/>
      <c r="K17" s="11"/>
      <c r="L17" s="25"/>
      <c r="M17" s="36"/>
      <c r="N17" s="11"/>
      <c r="O17" s="25"/>
      <c r="P17" s="36"/>
      <c r="Q17" s="35"/>
      <c r="R17" s="32"/>
      <c r="S17" s="36"/>
    </row>
    <row r="18" spans="1:19" ht="12.75" customHeight="1">
      <c r="A18" s="165" t="s">
        <v>81</v>
      </c>
      <c r="B18" s="11"/>
      <c r="C18" s="25"/>
      <c r="D18" s="36"/>
      <c r="E18" s="11"/>
      <c r="F18" s="25"/>
      <c r="G18" s="36"/>
      <c r="H18" s="11"/>
      <c r="I18" s="25"/>
      <c r="J18" s="36"/>
      <c r="K18" s="11"/>
      <c r="L18" s="25"/>
      <c r="M18" s="36"/>
      <c r="N18" s="11"/>
      <c r="O18" s="25"/>
      <c r="P18" s="36"/>
      <c r="Q18" s="35"/>
      <c r="R18" s="32"/>
      <c r="S18" s="36"/>
    </row>
    <row r="19" spans="1:19" ht="12.75" customHeight="1">
      <c r="A19" s="114" t="s">
        <v>2</v>
      </c>
      <c r="B19" s="11">
        <v>5606.177191670291</v>
      </c>
      <c r="C19" s="25">
        <v>82973.58515936116</v>
      </c>
      <c r="D19" s="37">
        <f aca="true" t="shared" si="7" ref="D19:D25">IF(C19&lt;&gt;0,B19/C19,0)</f>
        <v>0.0675658064057727</v>
      </c>
      <c r="E19" s="11">
        <v>0.6742055579519235</v>
      </c>
      <c r="F19" s="25">
        <v>11.474593218891375</v>
      </c>
      <c r="G19" s="37">
        <f aca="true" t="shared" si="8" ref="G19:G25">IF(F19&lt;&gt;0,E19/F19,0)</f>
        <v>0.058756379863813796</v>
      </c>
      <c r="H19" s="11">
        <v>225.2355923634275</v>
      </c>
      <c r="I19" s="25">
        <v>3185.70639149753</v>
      </c>
      <c r="J19" s="37">
        <f aca="true" t="shared" si="9" ref="J19:J25">IF(I19&lt;&gt;0,H19/I19,0)</f>
        <v>0.07070193065015926</v>
      </c>
      <c r="K19" s="11">
        <v>0</v>
      </c>
      <c r="L19" s="25">
        <v>0</v>
      </c>
      <c r="M19" s="37">
        <f aca="true" t="shared" si="10" ref="M19:M25">IF(L19&lt;&gt;0,K19/L19,0)</f>
        <v>0</v>
      </c>
      <c r="N19" s="11">
        <v>21.25527348264334</v>
      </c>
      <c r="O19" s="25">
        <v>266.41442330305534</v>
      </c>
      <c r="P19" s="37">
        <f aca="true" t="shared" si="11" ref="P19:P25">IF(O19&lt;&gt;0,N19/O19,0)</f>
        <v>0.07978274306291876</v>
      </c>
      <c r="Q19" s="11">
        <f aca="true" t="shared" si="12" ref="Q19:R24">SUM(B19,E19,H19,K19,N19)</f>
        <v>5853.342263074313</v>
      </c>
      <c r="R19" s="25">
        <f t="shared" si="12"/>
        <v>86437.18056738064</v>
      </c>
      <c r="S19" s="37">
        <f aca="true" t="shared" si="13" ref="S19:S25">IF(R19&lt;&gt;0,Q19/R19,0)</f>
        <v>0.06771787585680725</v>
      </c>
    </row>
    <row r="20" spans="1:19" ht="12.75" customHeight="1">
      <c r="A20" s="134" t="s">
        <v>56</v>
      </c>
      <c r="B20" s="11">
        <v>498.5691036117846</v>
      </c>
      <c r="C20" s="25">
        <v>82973.58515936116</v>
      </c>
      <c r="D20" s="37">
        <f t="shared" si="7"/>
        <v>0.006008768967307128</v>
      </c>
      <c r="E20" s="11">
        <v>0.0689481796461473</v>
      </c>
      <c r="F20" s="25">
        <v>11.474593218891375</v>
      </c>
      <c r="G20" s="37">
        <f t="shared" si="8"/>
        <v>0.006008768967307128</v>
      </c>
      <c r="H20" s="11">
        <v>19.142173704182333</v>
      </c>
      <c r="I20" s="25">
        <v>3185.70639149753</v>
      </c>
      <c r="J20" s="37">
        <f t="shared" si="9"/>
        <v>0.006008768967307129</v>
      </c>
      <c r="K20" s="11">
        <v>0</v>
      </c>
      <c r="L20" s="25">
        <v>0</v>
      </c>
      <c r="M20" s="37">
        <f t="shared" si="10"/>
        <v>0</v>
      </c>
      <c r="N20" s="11">
        <v>1.6008227191864235</v>
      </c>
      <c r="O20" s="25">
        <v>266.41442330305534</v>
      </c>
      <c r="P20" s="37">
        <f t="shared" si="11"/>
        <v>0.006008768967307126</v>
      </c>
      <c r="Q20" s="11">
        <f t="shared" si="12"/>
        <v>519.3810482147995</v>
      </c>
      <c r="R20" s="25">
        <f t="shared" si="12"/>
        <v>86437.18056738064</v>
      </c>
      <c r="S20" s="37">
        <f t="shared" si="13"/>
        <v>0.006008768967307129</v>
      </c>
    </row>
    <row r="21" spans="1:19" ht="12.75" customHeight="1">
      <c r="A21" s="114" t="s">
        <v>0</v>
      </c>
      <c r="B21" s="11">
        <v>10996.854892883075</v>
      </c>
      <c r="C21" s="25">
        <v>237067.3861696033</v>
      </c>
      <c r="D21" s="37">
        <f t="shared" si="7"/>
        <v>0.04638704239568272</v>
      </c>
      <c r="E21" s="11">
        <v>1.5207784060512224</v>
      </c>
      <c r="F21" s="25">
        <v>32.78455205397536</v>
      </c>
      <c r="G21" s="37">
        <f t="shared" si="8"/>
        <v>0.04638704239568273</v>
      </c>
      <c r="H21" s="11">
        <v>422.2157069788383</v>
      </c>
      <c r="I21" s="25">
        <v>9102.018261421515</v>
      </c>
      <c r="J21" s="37">
        <f t="shared" si="9"/>
        <v>0.04638704239568273</v>
      </c>
      <c r="K21" s="11">
        <v>0</v>
      </c>
      <c r="L21" s="25">
        <v>0</v>
      </c>
      <c r="M21" s="37">
        <f t="shared" si="10"/>
        <v>0</v>
      </c>
      <c r="N21" s="11">
        <v>35.309077567371986</v>
      </c>
      <c r="O21" s="25">
        <v>761.1840665801583</v>
      </c>
      <c r="P21" s="37">
        <f t="shared" si="11"/>
        <v>0.046387042395682726</v>
      </c>
      <c r="Q21" s="11">
        <f t="shared" si="12"/>
        <v>11455.900455835337</v>
      </c>
      <c r="R21" s="25">
        <f t="shared" si="12"/>
        <v>246963.37304965899</v>
      </c>
      <c r="S21" s="37">
        <f t="shared" si="13"/>
        <v>0.04638704239568271</v>
      </c>
    </row>
    <row r="22" spans="1:19" ht="12.75" customHeight="1">
      <c r="A22" s="114" t="s">
        <v>1</v>
      </c>
      <c r="B22" s="11">
        <v>0</v>
      </c>
      <c r="C22" s="25">
        <v>76685.37274121243</v>
      </c>
      <c r="D22" s="37">
        <f t="shared" si="7"/>
        <v>0</v>
      </c>
      <c r="E22" s="11">
        <v>0</v>
      </c>
      <c r="F22" s="25">
        <v>10.60498297565968</v>
      </c>
      <c r="G22" s="37">
        <f t="shared" si="8"/>
        <v>0</v>
      </c>
      <c r="H22" s="11">
        <v>0</v>
      </c>
      <c r="I22" s="25">
        <v>2944.2753571133244</v>
      </c>
      <c r="J22" s="37">
        <f t="shared" si="9"/>
        <v>0</v>
      </c>
      <c r="K22" s="11">
        <v>0</v>
      </c>
      <c r="L22" s="25">
        <v>0</v>
      </c>
      <c r="M22" s="37">
        <f t="shared" si="10"/>
        <v>0</v>
      </c>
      <c r="N22" s="11">
        <v>0</v>
      </c>
      <c r="O22" s="25">
        <v>246.2240159370167</v>
      </c>
      <c r="P22" s="37">
        <f t="shared" si="11"/>
        <v>0</v>
      </c>
      <c r="Q22" s="11">
        <f t="shared" si="12"/>
        <v>0</v>
      </c>
      <c r="R22" s="25">
        <f t="shared" si="12"/>
        <v>79886.47709723843</v>
      </c>
      <c r="S22" s="37">
        <f t="shared" si="13"/>
        <v>0</v>
      </c>
    </row>
    <row r="23" spans="1:19" ht="12.75" customHeight="1">
      <c r="A23" s="114" t="s">
        <v>53</v>
      </c>
      <c r="B23" s="11">
        <v>8919.42469178186</v>
      </c>
      <c r="C23" s="25">
        <v>148528.64411991072</v>
      </c>
      <c r="D23" s="37">
        <f t="shared" si="7"/>
        <v>0.06005188254853384</v>
      </c>
      <c r="E23" s="11">
        <v>1.2334861738005247</v>
      </c>
      <c r="F23" s="25">
        <v>20.54034147561691</v>
      </c>
      <c r="G23" s="37">
        <f t="shared" si="8"/>
        <v>0.06005188254853383</v>
      </c>
      <c r="H23" s="11">
        <v>342.45438707410835</v>
      </c>
      <c r="I23" s="25">
        <v>5702.641991237115</v>
      </c>
      <c r="J23" s="37">
        <f t="shared" si="9"/>
        <v>0.06005188254853384</v>
      </c>
      <c r="K23" s="11">
        <v>0</v>
      </c>
      <c r="L23" s="25">
        <v>0</v>
      </c>
      <c r="M23" s="37">
        <f t="shared" si="10"/>
        <v>0</v>
      </c>
      <c r="N23" s="11">
        <v>28.638793670204628</v>
      </c>
      <c r="O23" s="25">
        <v>476.9008473141336</v>
      </c>
      <c r="P23" s="37">
        <f t="shared" si="11"/>
        <v>0.06005188254853385</v>
      </c>
      <c r="Q23" s="11">
        <f t="shared" si="12"/>
        <v>9291.751358699974</v>
      </c>
      <c r="R23" s="25">
        <f t="shared" si="12"/>
        <v>154728.7272999376</v>
      </c>
      <c r="S23" s="37">
        <f t="shared" si="13"/>
        <v>0.06005188254853384</v>
      </c>
    </row>
    <row r="24" spans="1:19" ht="12.75" customHeight="1">
      <c r="A24" s="134" t="s">
        <v>57</v>
      </c>
      <c r="B24" s="11">
        <v>2801.0618570882334</v>
      </c>
      <c r="C24" s="25">
        <v>11853.369308480167</v>
      </c>
      <c r="D24" s="37">
        <f t="shared" si="7"/>
        <v>0.23630933823046335</v>
      </c>
      <c r="E24" s="11">
        <v>0.38736479000285484</v>
      </c>
      <c r="F24" s="25">
        <v>1.639227602698768</v>
      </c>
      <c r="G24" s="37">
        <f t="shared" si="8"/>
        <v>0.2363093382304634</v>
      </c>
      <c r="H24" s="11">
        <v>107.54459559590559</v>
      </c>
      <c r="I24" s="25">
        <v>455.10091307107587</v>
      </c>
      <c r="J24" s="37">
        <f t="shared" si="9"/>
        <v>0.2363093382304634</v>
      </c>
      <c r="K24" s="11">
        <v>0</v>
      </c>
      <c r="L24" s="25">
        <v>0</v>
      </c>
      <c r="M24" s="37">
        <f t="shared" si="10"/>
        <v>0</v>
      </c>
      <c r="N24" s="11">
        <v>8.993745152256508</v>
      </c>
      <c r="O24" s="25">
        <v>38.059203329007914</v>
      </c>
      <c r="P24" s="37">
        <f t="shared" si="11"/>
        <v>0.23630933823046335</v>
      </c>
      <c r="Q24" s="11">
        <f t="shared" si="12"/>
        <v>2917.9875626263984</v>
      </c>
      <c r="R24" s="25">
        <f t="shared" si="12"/>
        <v>12348.16865248295</v>
      </c>
      <c r="S24" s="37">
        <f t="shared" si="13"/>
        <v>0.23630933823046338</v>
      </c>
    </row>
    <row r="25" spans="1:19" ht="12.75" customHeight="1">
      <c r="A25" s="114" t="s">
        <v>55</v>
      </c>
      <c r="B25" s="11">
        <f>SUM(B19:B24)</f>
        <v>28822.087737035243</v>
      </c>
      <c r="C25" s="25">
        <f>C21</f>
        <v>237067.3861696033</v>
      </c>
      <c r="D25" s="37">
        <f t="shared" si="7"/>
        <v>0.121577616401504</v>
      </c>
      <c r="E25" s="11">
        <f>SUM(E19:E24)</f>
        <v>3.8847831074526726</v>
      </c>
      <c r="F25" s="25">
        <f>F21</f>
        <v>32.78455205397536</v>
      </c>
      <c r="G25" s="37">
        <f t="shared" si="8"/>
        <v>0.11849431711181836</v>
      </c>
      <c r="H25" s="11">
        <f>SUM(H19:H24)</f>
        <v>1116.5924557164622</v>
      </c>
      <c r="I25" s="25">
        <f>I21</f>
        <v>9102.018261421515</v>
      </c>
      <c r="J25" s="37">
        <f t="shared" si="9"/>
        <v>0.12267525988703931</v>
      </c>
      <c r="K25" s="11">
        <f>SUM(K19:K24)</f>
        <v>0</v>
      </c>
      <c r="L25" s="25">
        <f>L21</f>
        <v>0</v>
      </c>
      <c r="M25" s="37">
        <f t="shared" si="10"/>
        <v>0</v>
      </c>
      <c r="N25" s="11">
        <f>SUM(N19:N24)</f>
        <v>95.79771259166289</v>
      </c>
      <c r="O25" s="25">
        <f>O21</f>
        <v>761.1840665801583</v>
      </c>
      <c r="P25" s="37">
        <f t="shared" si="11"/>
        <v>0.1258535442315051</v>
      </c>
      <c r="Q25" s="11">
        <f>SUM(Q19:Q24)</f>
        <v>30038.36268845082</v>
      </c>
      <c r="R25" s="25">
        <f>R21</f>
        <v>246963.37304965899</v>
      </c>
      <c r="S25" s="37">
        <f t="shared" si="13"/>
        <v>0.12163084070936606</v>
      </c>
    </row>
    <row r="26" spans="1:19" ht="12.75" customHeight="1">
      <c r="A26" s="114"/>
      <c r="B26" s="11"/>
      <c r="C26" s="25"/>
      <c r="D26" s="36"/>
      <c r="E26" s="11"/>
      <c r="F26" s="25"/>
      <c r="G26" s="36"/>
      <c r="H26" s="11"/>
      <c r="I26" s="25"/>
      <c r="J26" s="36"/>
      <c r="K26" s="11"/>
      <c r="L26" s="25"/>
      <c r="M26" s="36"/>
      <c r="N26" s="11"/>
      <c r="O26" s="25"/>
      <c r="P26" s="36"/>
      <c r="Q26" s="11"/>
      <c r="R26" s="25"/>
      <c r="S26" s="36"/>
    </row>
    <row r="27" spans="1:19" ht="12.75" customHeight="1">
      <c r="A27" s="165" t="s">
        <v>69</v>
      </c>
      <c r="B27" s="11"/>
      <c r="C27" s="25"/>
      <c r="D27" s="36"/>
      <c r="E27" s="11"/>
      <c r="F27" s="25"/>
      <c r="G27" s="36"/>
      <c r="H27" s="11"/>
      <c r="I27" s="25"/>
      <c r="J27" s="36"/>
      <c r="K27" s="11"/>
      <c r="L27" s="25"/>
      <c r="M27" s="36"/>
      <c r="N27" s="11"/>
      <c r="O27" s="25"/>
      <c r="P27" s="36"/>
      <c r="Q27" s="11"/>
      <c r="R27" s="25"/>
      <c r="S27" s="36"/>
    </row>
    <row r="28" spans="1:19" ht="12.75" customHeight="1">
      <c r="A28" s="134" t="s">
        <v>62</v>
      </c>
      <c r="B28" s="11">
        <v>372602.9755750075</v>
      </c>
      <c r="C28" s="25">
        <v>1217859.3434026928</v>
      </c>
      <c r="D28" s="37">
        <f>IF(C28&lt;&gt;0,B28/C28,0)</f>
        <v>0.30594910454433655</v>
      </c>
      <c r="E28" s="11">
        <v>222.30722291758588</v>
      </c>
      <c r="F28" s="25">
        <v>726.615046802238</v>
      </c>
      <c r="G28" s="37">
        <f>IF(F28&lt;&gt;0,E28/F28,0)</f>
        <v>0.3059491045443365</v>
      </c>
      <c r="H28" s="11">
        <v>7987.752566889383</v>
      </c>
      <c r="I28" s="25">
        <v>26108.108990173037</v>
      </c>
      <c r="J28" s="37">
        <f>IF(I28&lt;&gt;0,H28/I28,0)</f>
        <v>0.30594910454433655</v>
      </c>
      <c r="K28" s="11">
        <v>0</v>
      </c>
      <c r="L28" s="25">
        <v>0</v>
      </c>
      <c r="M28" s="37">
        <f>IF(L28&lt;&gt;0,K28/L28,0)</f>
        <v>0</v>
      </c>
      <c r="N28" s="11">
        <v>7307.824604194485</v>
      </c>
      <c r="O28" s="25">
        <v>23885.7525505046</v>
      </c>
      <c r="P28" s="37">
        <f>IF(O28&lt;&gt;0,N28/O28,0)</f>
        <v>0.30594910454433655</v>
      </c>
      <c r="Q28" s="11">
        <f>SUM(B28,E28,H28,K28,N28)</f>
        <v>388120.85996900895</v>
      </c>
      <c r="R28" s="25">
        <f>SUM(C28,F28,I28,L28,O28)</f>
        <v>1268579.8199901727</v>
      </c>
      <c r="S28" s="37">
        <f>IF(R28&lt;&gt;0,Q28/R28,0)</f>
        <v>0.3059491045443365</v>
      </c>
    </row>
    <row r="29" spans="1:19" ht="12.75" customHeight="1">
      <c r="A29" s="134" t="s">
        <v>70</v>
      </c>
      <c r="B29" s="11">
        <v>0</v>
      </c>
      <c r="C29" s="25">
        <v>0</v>
      </c>
      <c r="D29" s="37">
        <f>IF(C29&lt;&gt;0,B29/C29,0)</f>
        <v>0</v>
      </c>
      <c r="E29" s="11">
        <v>73.48763011641266</v>
      </c>
      <c r="F29" s="25">
        <v>32.78455205397536</v>
      </c>
      <c r="G29" s="37">
        <f>IF(F29&lt;&gt;0,E29/F29,0)</f>
        <v>2.2415322312601726</v>
      </c>
      <c r="H29" s="11">
        <v>38279.84999369084</v>
      </c>
      <c r="I29" s="25">
        <v>16673.82665596659</v>
      </c>
      <c r="J29" s="37">
        <f>IF(I29&lt;&gt;0,H29/I29,0)</f>
        <v>2.295804723386201</v>
      </c>
      <c r="K29" s="11">
        <v>0</v>
      </c>
      <c r="L29" s="25">
        <v>0</v>
      </c>
      <c r="M29" s="37">
        <f>IF(L29&lt;&gt;0,K29/L29,0)</f>
        <v>0</v>
      </c>
      <c r="N29" s="11">
        <v>0</v>
      </c>
      <c r="O29" s="25">
        <v>0</v>
      </c>
      <c r="P29" s="37">
        <f>IF(O29&lt;&gt;0,N29/O29,0)</f>
        <v>0</v>
      </c>
      <c r="Q29" s="11">
        <f>SUM(B29,E29,H29,K29,N29)</f>
        <v>38353.33762380725</v>
      </c>
      <c r="R29" s="25">
        <f>SUM(C29,F29,I29,L29,O29)</f>
        <v>16706.611208020564</v>
      </c>
      <c r="S29" s="37">
        <f>IF(R29&lt;&gt;0,Q29/R29,0)</f>
        <v>2.2956982206777194</v>
      </c>
    </row>
    <row r="30" spans="1:19" ht="12.75" customHeight="1">
      <c r="A30" s="114" t="s">
        <v>55</v>
      </c>
      <c r="B30" s="11">
        <f>SUM(B28:B29)</f>
        <v>372602.9755750075</v>
      </c>
      <c r="C30" s="25">
        <f>C28</f>
        <v>1217859.3434026928</v>
      </c>
      <c r="D30" s="37">
        <f>IF(C30&lt;&gt;0,B30/C30,0)</f>
        <v>0.30594910454433655</v>
      </c>
      <c r="E30" s="11">
        <f>SUM(E28:E29)</f>
        <v>295.79485303399855</v>
      </c>
      <c r="F30" s="25">
        <f>F28</f>
        <v>726.615046802238</v>
      </c>
      <c r="G30" s="37">
        <f>IF(F30&lt;&gt;0,E30/F30,0)</f>
        <v>0.40708605517565716</v>
      </c>
      <c r="H30" s="11">
        <f>SUM(H28:H29)</f>
        <v>46267.60256058023</v>
      </c>
      <c r="I30" s="25">
        <f>I28</f>
        <v>26108.108990173037</v>
      </c>
      <c r="J30" s="37">
        <f>IF(I30&lt;&gt;0,H30/I30,0)</f>
        <v>1.772154489549401</v>
      </c>
      <c r="K30" s="11">
        <f>SUM(K28:K29)</f>
        <v>0</v>
      </c>
      <c r="L30" s="25">
        <f>L28</f>
        <v>0</v>
      </c>
      <c r="M30" s="37">
        <f>IF(L30&lt;&gt;0,K30/L30,0)</f>
        <v>0</v>
      </c>
      <c r="N30" s="11">
        <f>SUM(N28:N29)</f>
        <v>7307.824604194485</v>
      </c>
      <c r="O30" s="25">
        <f>O28</f>
        <v>23885.7525505046</v>
      </c>
      <c r="P30" s="37">
        <f>IF(O30&lt;&gt;0,N30/O30,0)</f>
        <v>0.30594910454433655</v>
      </c>
      <c r="Q30" s="11">
        <f>SUM(Q28:Q29)</f>
        <v>426474.1975928162</v>
      </c>
      <c r="R30" s="25">
        <f>R28</f>
        <v>1268579.8199901727</v>
      </c>
      <c r="S30" s="37">
        <f>IF(R30&lt;&gt;0,Q30/R30,0)</f>
        <v>0.3361823914210774</v>
      </c>
    </row>
    <row r="31" spans="1:19" ht="12.75" customHeight="1">
      <c r="A31" s="114"/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12"/>
      <c r="M31" s="36"/>
      <c r="N31" s="11"/>
      <c r="O31" s="25"/>
      <c r="P31" s="36"/>
      <c r="Q31" s="11"/>
      <c r="R31" s="25"/>
      <c r="S31" s="36"/>
    </row>
    <row r="32" spans="1:19" ht="12.75" customHeight="1">
      <c r="A32" s="161" t="s">
        <v>71</v>
      </c>
      <c r="B32" s="39">
        <f>SUM(B16,B25,B30)</f>
        <v>450083.3040015258</v>
      </c>
      <c r="C32" s="40">
        <f>C28</f>
        <v>1217859.3434026928</v>
      </c>
      <c r="D32" s="42">
        <f>IF(C32&lt;&gt;0,B32/C32,0)</f>
        <v>0.3695692006139193</v>
      </c>
      <c r="E32" s="39">
        <f>SUM(E16,E25,E30)</f>
        <v>332.56812051633443</v>
      </c>
      <c r="F32" s="40">
        <f>F28</f>
        <v>726.615046802238</v>
      </c>
      <c r="G32" s="42">
        <f>IF(F32&lt;&gt;0,E32/F32,0)</f>
        <v>0.45769506422958667</v>
      </c>
      <c r="H32" s="39">
        <f>SUM(H16,H25,H30)</f>
        <v>48235.90219728558</v>
      </c>
      <c r="I32" s="40">
        <f>I28</f>
        <v>26108.108990173037</v>
      </c>
      <c r="J32" s="42">
        <f>IF(I32&lt;&gt;0,H32/I32,0)</f>
        <v>1.8475448457581256</v>
      </c>
      <c r="K32" s="39">
        <f>SUM(K16,K25,K30)</f>
        <v>0</v>
      </c>
      <c r="L32" s="40">
        <f>L28</f>
        <v>0</v>
      </c>
      <c r="M32" s="42">
        <f>IF(L32&lt;&gt;0,K32/L32,0)</f>
        <v>0</v>
      </c>
      <c r="N32" s="39">
        <f>SUM(N16,N25,N30)</f>
        <v>8577.41867773196</v>
      </c>
      <c r="O32" s="40">
        <f>O28</f>
        <v>23885.7525505046</v>
      </c>
      <c r="P32" s="42">
        <f>IF(O32&lt;&gt;0,N32/O32,0)</f>
        <v>0.3591018813242607</v>
      </c>
      <c r="Q32" s="39">
        <f>SUM(Q16,Q25,Q30)</f>
        <v>507229.19299705967</v>
      </c>
      <c r="R32" s="40">
        <f>R28</f>
        <v>1268579.8199901727</v>
      </c>
      <c r="S32" s="42">
        <f>IF(R32&lt;&gt;0,Q32/R32,0)</f>
        <v>0.399840187431792</v>
      </c>
    </row>
    <row r="33" spans="1:19" ht="12.75" customHeight="1">
      <c r="A33" s="168"/>
      <c r="B33" s="128"/>
      <c r="C33" s="129"/>
      <c r="D33" s="143"/>
      <c r="E33" s="128"/>
      <c r="F33" s="129"/>
      <c r="G33" s="143"/>
      <c r="H33" s="128"/>
      <c r="I33" s="129"/>
      <c r="J33" s="143"/>
      <c r="K33" s="128"/>
      <c r="L33" s="129"/>
      <c r="M33" s="143"/>
      <c r="N33" s="128"/>
      <c r="O33" s="129"/>
      <c r="P33" s="143"/>
      <c r="Q33" s="128"/>
      <c r="R33" s="129"/>
      <c r="S33" s="143"/>
    </row>
    <row r="34" spans="1:19" ht="12.75" customHeight="1">
      <c r="A34" s="166" t="s">
        <v>68</v>
      </c>
      <c r="B34" s="11"/>
      <c r="C34" s="25"/>
      <c r="D34" s="36"/>
      <c r="E34" s="11"/>
      <c r="F34" s="25"/>
      <c r="G34" s="36"/>
      <c r="H34" s="11"/>
      <c r="I34" s="25"/>
      <c r="J34" s="36"/>
      <c r="K34" s="11"/>
      <c r="L34" s="25"/>
      <c r="M34" s="36"/>
      <c r="N34" s="11"/>
      <c r="O34" s="25"/>
      <c r="P34" s="36"/>
      <c r="Q34" s="11"/>
      <c r="R34" s="25"/>
      <c r="S34" s="36"/>
    </row>
    <row r="35" spans="1:19" ht="12.75" customHeight="1">
      <c r="A35" s="164" t="s">
        <v>60</v>
      </c>
      <c r="B35" s="11"/>
      <c r="C35" s="25"/>
      <c r="D35" s="36"/>
      <c r="E35" s="11"/>
      <c r="F35" s="25"/>
      <c r="G35" s="36"/>
      <c r="H35" s="11"/>
      <c r="I35" s="25"/>
      <c r="J35" s="36"/>
      <c r="K35" s="11"/>
      <c r="L35" s="25"/>
      <c r="M35" s="36"/>
      <c r="N35" s="11"/>
      <c r="O35" s="25"/>
      <c r="P35" s="36"/>
      <c r="Q35" s="11"/>
      <c r="R35" s="25"/>
      <c r="S35" s="36"/>
    </row>
    <row r="36" spans="1:19" ht="12.75" customHeight="1">
      <c r="A36" s="114" t="s">
        <v>2</v>
      </c>
      <c r="B36" s="11">
        <v>1476.4364641455218</v>
      </c>
      <c r="C36" s="25">
        <v>20579.401818980416</v>
      </c>
      <c r="D36" s="37">
        <f>IF(C36&lt;&gt;0,B36/C36,0)</f>
        <v>0.07174341009192026</v>
      </c>
      <c r="E36" s="11">
        <v>17.937078415936092</v>
      </c>
      <c r="F36" s="25">
        <v>535.2305032700864</v>
      </c>
      <c r="G36" s="37">
        <f>IF(F36&lt;&gt;0,E36/F36,0)</f>
        <v>0.03351281047389173</v>
      </c>
      <c r="H36" s="11">
        <v>76.54671942846333</v>
      </c>
      <c r="I36" s="25">
        <v>1128.953240335557</v>
      </c>
      <c r="J36" s="37">
        <f>IF(I36&lt;&gt;0,H36/I36,0)</f>
        <v>0.06780326827859715</v>
      </c>
      <c r="K36" s="11">
        <v>0</v>
      </c>
      <c r="L36" s="25">
        <v>0</v>
      </c>
      <c r="M36" s="37">
        <f>IF(L36&lt;&gt;0,K36/L36,0)</f>
        <v>0</v>
      </c>
      <c r="N36" s="11">
        <v>49.30357251767476</v>
      </c>
      <c r="O36" s="25">
        <v>645.6395232495361</v>
      </c>
      <c r="P36" s="37">
        <f>IF(O36&lt;&gt;0,N36/O36,0)</f>
        <v>0.07636393179514074</v>
      </c>
      <c r="Q36" s="11">
        <f aca="true" t="shared" si="14" ref="Q36:R38">SUM(B36,E36,H36,K36,N36)</f>
        <v>1620.2238345075962</v>
      </c>
      <c r="R36" s="25">
        <f t="shared" si="14"/>
        <v>22889.22508583559</v>
      </c>
      <c r="S36" s="37">
        <f>IF(R36&lt;&gt;0,Q36/R36,0)</f>
        <v>0.07078543849482392</v>
      </c>
    </row>
    <row r="37" spans="1:19" ht="12.75" customHeight="1">
      <c r="A37" s="114" t="s">
        <v>64</v>
      </c>
      <c r="B37" s="11">
        <v>2410.903412373552</v>
      </c>
      <c r="C37" s="25">
        <v>20579.40181898042</v>
      </c>
      <c r="D37" s="37">
        <f>IF(C37&lt;&gt;0,B37/C37,0)</f>
        <v>0.11715128717443922</v>
      </c>
      <c r="E37" s="11">
        <v>69.49147268639896</v>
      </c>
      <c r="F37" s="25">
        <v>535.2305032700864</v>
      </c>
      <c r="G37" s="37">
        <f>IF(F37&lt;&gt;0,E37/F37,0)</f>
        <v>0.12983466424620493</v>
      </c>
      <c r="H37" s="11">
        <v>132.73457586890083</v>
      </c>
      <c r="I37" s="25">
        <v>1128.9532403355568</v>
      </c>
      <c r="J37" s="37">
        <f>IF(I37&lt;&gt;0,H37/I37,0)</f>
        <v>0.11757313866201259</v>
      </c>
      <c r="K37" s="11">
        <v>0</v>
      </c>
      <c r="L37" s="25">
        <v>0</v>
      </c>
      <c r="M37" s="37">
        <f>IF(L37&lt;&gt;0,K37/L37,0)</f>
        <v>0</v>
      </c>
      <c r="N37" s="11">
        <v>74.79209308450842</v>
      </c>
      <c r="O37" s="25">
        <v>645.6395232495361</v>
      </c>
      <c r="P37" s="37">
        <f>IF(O37&lt;&gt;0,N37/O37,0)</f>
        <v>0.11584187521246542</v>
      </c>
      <c r="Q37" s="11">
        <f t="shared" si="14"/>
        <v>2687.92155401336</v>
      </c>
      <c r="R37" s="25">
        <f t="shared" si="14"/>
        <v>22889.2250858356</v>
      </c>
      <c r="S37" s="37">
        <f>IF(R37&lt;&gt;0,Q37/R37,0)</f>
        <v>0.11743174108924773</v>
      </c>
    </row>
    <row r="38" spans="1:19" ht="12.75" customHeight="1">
      <c r="A38" s="114" t="s">
        <v>65</v>
      </c>
      <c r="B38" s="11">
        <v>0</v>
      </c>
      <c r="C38" s="25">
        <v>0</v>
      </c>
      <c r="D38" s="37">
        <f>IF(C38&lt;&gt;0,B38/C38,0)</f>
        <v>0</v>
      </c>
      <c r="E38" s="11">
        <v>0</v>
      </c>
      <c r="F38" s="25">
        <v>0</v>
      </c>
      <c r="G38" s="37">
        <f>IF(F38&lt;&gt;0,E38/F38,0)</f>
        <v>0</v>
      </c>
      <c r="H38" s="11">
        <v>77.34230932445664</v>
      </c>
      <c r="I38" s="25">
        <v>419.18216591003886</v>
      </c>
      <c r="J38" s="37">
        <f>IF(I38&lt;&gt;0,H38/I38,0)</f>
        <v>0.18450763323040598</v>
      </c>
      <c r="K38" s="11">
        <v>0</v>
      </c>
      <c r="L38" s="25">
        <v>0</v>
      </c>
      <c r="M38" s="37">
        <f>IF(L38&lt;&gt;0,K38/L38,0)</f>
        <v>0</v>
      </c>
      <c r="N38" s="11">
        <v>0</v>
      </c>
      <c r="O38" s="25">
        <v>0</v>
      </c>
      <c r="P38" s="37">
        <f>IF(O38&lt;&gt;0,N38/O38,0)</f>
        <v>0</v>
      </c>
      <c r="Q38" s="11">
        <f t="shared" si="14"/>
        <v>77.34230932445664</v>
      </c>
      <c r="R38" s="25">
        <f t="shared" si="14"/>
        <v>419.18216591003886</v>
      </c>
      <c r="S38" s="37">
        <f>IF(R38&lt;&gt;0,Q38/R38,0)</f>
        <v>0.18450763323040598</v>
      </c>
    </row>
    <row r="39" spans="1:19" ht="12.75" customHeight="1">
      <c r="A39" s="114" t="s">
        <v>55</v>
      </c>
      <c r="B39" s="11">
        <f>SUM(B36:B38)</f>
        <v>3887.3398765190736</v>
      </c>
      <c r="C39" s="25">
        <f>C36</f>
        <v>20579.401818980416</v>
      </c>
      <c r="D39" s="37">
        <f>IF(C39&lt;&gt;0,B39/C39,0)</f>
        <v>0.1888946972663595</v>
      </c>
      <c r="E39" s="11">
        <f>SUM(E36:E38)</f>
        <v>87.42855110233506</v>
      </c>
      <c r="F39" s="25">
        <f>F36</f>
        <v>535.2305032700864</v>
      </c>
      <c r="G39" s="37">
        <f>IF(F39&lt;&gt;0,E39/F39,0)</f>
        <v>0.1633474747200967</v>
      </c>
      <c r="H39" s="11">
        <f>SUM(H36:H38)</f>
        <v>286.62360462182085</v>
      </c>
      <c r="I39" s="25">
        <f>I36</f>
        <v>1128.953240335557</v>
      </c>
      <c r="J39" s="37">
        <f>IF(I39&lt;&gt;0,H39/I39,0)</f>
        <v>0.25388438987661543</v>
      </c>
      <c r="K39" s="11">
        <f>SUM(K36:K38)</f>
        <v>0</v>
      </c>
      <c r="L39" s="25">
        <f>L36</f>
        <v>0</v>
      </c>
      <c r="M39" s="37">
        <f>IF(L39&lt;&gt;0,K39/L39,0)</f>
        <v>0</v>
      </c>
      <c r="N39" s="11">
        <f>SUM(N36:N38)</f>
        <v>124.09566560218317</v>
      </c>
      <c r="O39" s="25">
        <f>O36</f>
        <v>645.6395232495361</v>
      </c>
      <c r="P39" s="37">
        <f>IF(O39&lt;&gt;0,N39/O39,0)</f>
        <v>0.19220580700760614</v>
      </c>
      <c r="Q39" s="11">
        <f>SUM(Q36:Q38)</f>
        <v>4385.487697845412</v>
      </c>
      <c r="R39" s="25">
        <f>R36</f>
        <v>22889.22508583559</v>
      </c>
      <c r="S39" s="37">
        <f>IF(R39&lt;&gt;0,Q39/R39,0)</f>
        <v>0.1915961628844857</v>
      </c>
    </row>
    <row r="40" spans="1:19" ht="12.75" customHeight="1">
      <c r="A40" s="114"/>
      <c r="B40" s="11"/>
      <c r="C40" s="32"/>
      <c r="D40" s="36"/>
      <c r="E40" s="11"/>
      <c r="F40" s="32"/>
      <c r="G40" s="36"/>
      <c r="H40" s="11"/>
      <c r="I40" s="32"/>
      <c r="J40" s="36"/>
      <c r="K40" s="11"/>
      <c r="L40" s="32"/>
      <c r="M40" s="36"/>
      <c r="N40" s="11"/>
      <c r="O40" s="32"/>
      <c r="P40" s="36"/>
      <c r="Q40" s="11"/>
      <c r="R40" s="25"/>
      <c r="S40" s="36"/>
    </row>
    <row r="41" spans="1:19" ht="12.75" customHeight="1">
      <c r="A41" s="164" t="s">
        <v>61</v>
      </c>
      <c r="B41" s="11"/>
      <c r="C41" s="32"/>
      <c r="D41" s="36"/>
      <c r="E41" s="11"/>
      <c r="F41" s="32"/>
      <c r="G41" s="36"/>
      <c r="H41" s="11"/>
      <c r="I41" s="32"/>
      <c r="J41" s="36"/>
      <c r="K41" s="11"/>
      <c r="L41" s="32"/>
      <c r="M41" s="36"/>
      <c r="N41" s="11"/>
      <c r="O41" s="32"/>
      <c r="P41" s="36"/>
      <c r="Q41" s="11"/>
      <c r="R41" s="25"/>
      <c r="S41" s="36"/>
    </row>
    <row r="42" spans="1:19" ht="12.75" customHeight="1">
      <c r="A42" s="114" t="s">
        <v>2</v>
      </c>
      <c r="B42" s="11">
        <v>0</v>
      </c>
      <c r="C42" s="25">
        <v>0</v>
      </c>
      <c r="D42" s="37">
        <f>IF(C42&lt;&gt;0,B42/C42,0)</f>
        <v>0</v>
      </c>
      <c r="E42" s="11">
        <v>0</v>
      </c>
      <c r="F42" s="25">
        <v>0</v>
      </c>
      <c r="G42" s="37">
        <f>IF(F42&lt;&gt;0,E42/F42,0)</f>
        <v>0</v>
      </c>
      <c r="H42" s="11">
        <v>0</v>
      </c>
      <c r="I42" s="25">
        <v>0</v>
      </c>
      <c r="J42" s="37">
        <f>IF(I42&lt;&gt;0,H42/I42,0)</f>
        <v>0</v>
      </c>
      <c r="K42" s="11">
        <v>0</v>
      </c>
      <c r="L42" s="25">
        <v>0</v>
      </c>
      <c r="M42" s="37">
        <f>IF(L42&lt;&gt;0,K42/L42,0)</f>
        <v>0</v>
      </c>
      <c r="N42" s="11">
        <v>0</v>
      </c>
      <c r="O42" s="25">
        <v>0</v>
      </c>
      <c r="P42" s="37">
        <f>IF(O42&lt;&gt;0,N42/O42,0)</f>
        <v>0</v>
      </c>
      <c r="Q42" s="11">
        <f aca="true" t="shared" si="15" ref="Q42:R44">SUM(B42,E42,H42,K42,N42)</f>
        <v>0</v>
      </c>
      <c r="R42" s="25">
        <f t="shared" si="15"/>
        <v>0</v>
      </c>
      <c r="S42" s="37">
        <f>IF(R42&lt;&gt;0,Q42/R42,0)</f>
        <v>0</v>
      </c>
    </row>
    <row r="43" spans="1:19" ht="12.75" customHeight="1">
      <c r="A43" s="114" t="s">
        <v>3</v>
      </c>
      <c r="B43" s="11">
        <v>0</v>
      </c>
      <c r="C43" s="25">
        <v>0</v>
      </c>
      <c r="D43" s="37">
        <f>IF(C43&lt;&gt;0,B43/C43,0)</f>
        <v>0</v>
      </c>
      <c r="E43" s="11">
        <v>0</v>
      </c>
      <c r="F43" s="25">
        <v>0</v>
      </c>
      <c r="G43" s="37">
        <f>IF(F43&lt;&gt;0,E43/F43,0)</f>
        <v>0</v>
      </c>
      <c r="H43" s="11">
        <v>0</v>
      </c>
      <c r="I43" s="25">
        <v>0</v>
      </c>
      <c r="J43" s="37">
        <f>IF(I43&lt;&gt;0,H43/I43,0)</f>
        <v>0</v>
      </c>
      <c r="K43" s="11">
        <v>0</v>
      </c>
      <c r="L43" s="25">
        <v>0</v>
      </c>
      <c r="M43" s="37">
        <f>IF(L43&lt;&gt;0,K43/L43,0)</f>
        <v>0</v>
      </c>
      <c r="N43" s="11">
        <v>0</v>
      </c>
      <c r="O43" s="25">
        <v>0</v>
      </c>
      <c r="P43" s="37">
        <f>IF(O43&lt;&gt;0,N43/O43,0)</f>
        <v>0</v>
      </c>
      <c r="Q43" s="11">
        <f t="shared" si="15"/>
        <v>0</v>
      </c>
      <c r="R43" s="25">
        <f t="shared" si="15"/>
        <v>0</v>
      </c>
      <c r="S43" s="37">
        <f>IF(R43&lt;&gt;0,Q43/R43,0)</f>
        <v>0</v>
      </c>
    </row>
    <row r="44" spans="1:19" ht="12.75" customHeight="1">
      <c r="A44" s="114" t="s">
        <v>66</v>
      </c>
      <c r="B44" s="11">
        <v>0</v>
      </c>
      <c r="C44" s="25">
        <v>0</v>
      </c>
      <c r="D44" s="37">
        <f>IF(C44&lt;&gt;0,B44/C44,0)</f>
        <v>0</v>
      </c>
      <c r="E44" s="11">
        <v>0</v>
      </c>
      <c r="F44" s="25">
        <v>0</v>
      </c>
      <c r="G44" s="37">
        <f>IF(F44&lt;&gt;0,E44/F44,0)</f>
        <v>0</v>
      </c>
      <c r="H44" s="11">
        <v>0</v>
      </c>
      <c r="I44" s="25">
        <v>0</v>
      </c>
      <c r="J44" s="37">
        <f>IF(I44&lt;&gt;0,H44/I44,0)</f>
        <v>0</v>
      </c>
      <c r="K44" s="11">
        <v>0</v>
      </c>
      <c r="L44" s="25">
        <v>0</v>
      </c>
      <c r="M44" s="37">
        <f>IF(L44&lt;&gt;0,K44/L44,0)</f>
        <v>0</v>
      </c>
      <c r="N44" s="11">
        <v>0</v>
      </c>
      <c r="O44" s="25">
        <v>0</v>
      </c>
      <c r="P44" s="37">
        <f>IF(O44&lt;&gt;0,N44/O44,0)</f>
        <v>0</v>
      </c>
      <c r="Q44" s="11">
        <f t="shared" si="15"/>
        <v>0</v>
      </c>
      <c r="R44" s="25">
        <f t="shared" si="15"/>
        <v>0</v>
      </c>
      <c r="S44" s="37">
        <f>IF(R44&lt;&gt;0,Q44/R44,0)</f>
        <v>0</v>
      </c>
    </row>
    <row r="45" spans="1:19" ht="12.75" customHeight="1">
      <c r="A45" s="114" t="s">
        <v>55</v>
      </c>
      <c r="B45" s="11">
        <f>SUM(B42:B44)</f>
        <v>0</v>
      </c>
      <c r="C45" s="25">
        <f>C42</f>
        <v>0</v>
      </c>
      <c r="D45" s="37">
        <f>IF(C45&lt;&gt;0,B45/C45,0)</f>
        <v>0</v>
      </c>
      <c r="E45" s="11">
        <f>SUM(E42:E44)</f>
        <v>0</v>
      </c>
      <c r="F45" s="25">
        <f>F42</f>
        <v>0</v>
      </c>
      <c r="G45" s="37">
        <f>IF(F45&lt;&gt;0,E45/F45,0)</f>
        <v>0</v>
      </c>
      <c r="H45" s="11">
        <f>SUM(H42:H44)</f>
        <v>0</v>
      </c>
      <c r="I45" s="25">
        <f>I42</f>
        <v>0</v>
      </c>
      <c r="J45" s="37">
        <f>IF(I45&lt;&gt;0,H45/I45,0)</f>
        <v>0</v>
      </c>
      <c r="K45" s="11">
        <f>SUM(K42:K44)</f>
        <v>0</v>
      </c>
      <c r="L45" s="25">
        <f>L42</f>
        <v>0</v>
      </c>
      <c r="M45" s="37">
        <f>IF(L45&lt;&gt;0,K45/L45,0)</f>
        <v>0</v>
      </c>
      <c r="N45" s="11">
        <f>SUM(N42:N44)</f>
        <v>0</v>
      </c>
      <c r="O45" s="25">
        <f>O42</f>
        <v>0</v>
      </c>
      <c r="P45" s="37">
        <f>IF(O45&lt;&gt;0,N45/O45,0)</f>
        <v>0</v>
      </c>
      <c r="Q45" s="11">
        <f>SUM(Q42:Q44)</f>
        <v>0</v>
      </c>
      <c r="R45" s="25">
        <f>R42</f>
        <v>0</v>
      </c>
      <c r="S45" s="37">
        <f>IF(R45&lt;&gt;0,Q45/R45,0)</f>
        <v>0</v>
      </c>
    </row>
    <row r="46" spans="1:19" ht="12.75" customHeight="1">
      <c r="A46" s="114"/>
      <c r="B46" s="11"/>
      <c r="C46" s="25"/>
      <c r="D46" s="36"/>
      <c r="E46" s="11"/>
      <c r="F46" s="25"/>
      <c r="G46" s="36"/>
      <c r="H46" s="11"/>
      <c r="I46" s="25"/>
      <c r="J46" s="36"/>
      <c r="K46" s="11"/>
      <c r="L46" s="25"/>
      <c r="M46" s="36"/>
      <c r="N46" s="11"/>
      <c r="O46" s="25"/>
      <c r="P46" s="36"/>
      <c r="Q46" s="11"/>
      <c r="R46" s="25"/>
      <c r="S46" s="36"/>
    </row>
    <row r="47" spans="1:19" ht="12.75" customHeight="1">
      <c r="A47" s="165" t="s">
        <v>69</v>
      </c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ht="12.75" customHeight="1">
      <c r="A48" s="134" t="s">
        <v>62</v>
      </c>
      <c r="B48" s="11">
        <v>18384.53593396659</v>
      </c>
      <c r="C48" s="25">
        <v>20579.401818980416</v>
      </c>
      <c r="D48" s="37">
        <f>IF(C48&lt;&gt;0,B48/C48,0)</f>
        <v>0.8933464682637423</v>
      </c>
      <c r="E48" s="11">
        <v>478.14627980335706</v>
      </c>
      <c r="F48" s="25">
        <v>535.2305032700864</v>
      </c>
      <c r="G48" s="37">
        <f>IF(F48&lt;&gt;0,E48/F48,0)</f>
        <v>0.8933464682637423</v>
      </c>
      <c r="H48" s="11">
        <v>1008.5463900886778</v>
      </c>
      <c r="I48" s="25">
        <v>1128.953240335557</v>
      </c>
      <c r="J48" s="37">
        <f>IF(I48&lt;&gt;0,H48/I48,0)</f>
        <v>0.8933464682637423</v>
      </c>
      <c r="K48" s="11">
        <v>0</v>
      </c>
      <c r="L48" s="25">
        <v>0</v>
      </c>
      <c r="M48" s="37">
        <f>IF(L48&lt;&gt;0,K48/L48,0)</f>
        <v>0</v>
      </c>
      <c r="N48" s="11">
        <v>576.7797878664593</v>
      </c>
      <c r="O48" s="25">
        <v>645.6395232495361</v>
      </c>
      <c r="P48" s="37">
        <f>IF(O48&lt;&gt;0,N48/O48,0)</f>
        <v>0.8933464682637422</v>
      </c>
      <c r="Q48" s="11">
        <f>SUM(B48,E48,H48,K48,N48)</f>
        <v>20448.008391725085</v>
      </c>
      <c r="R48" s="25">
        <f>SUM(C48,F48,I48,L48,O48)</f>
        <v>22889.22508583559</v>
      </c>
      <c r="S48" s="37">
        <f>IF(R48&lt;&gt;0,Q48/R48,0)</f>
        <v>0.8933464682637425</v>
      </c>
    </row>
    <row r="49" spans="1:19" ht="12.75" customHeight="1">
      <c r="A49" s="134" t="s">
        <v>70</v>
      </c>
      <c r="B49" s="11">
        <v>0</v>
      </c>
      <c r="C49" s="25">
        <v>0</v>
      </c>
      <c r="D49" s="37">
        <f>IF(C49&lt;&gt;0,B49/C49,0)</f>
        <v>0</v>
      </c>
      <c r="E49" s="11">
        <v>0</v>
      </c>
      <c r="F49" s="25">
        <v>0</v>
      </c>
      <c r="G49" s="37">
        <f>IF(F49&lt;&gt;0,E49/F49,0)</f>
        <v>0</v>
      </c>
      <c r="H49" s="11">
        <v>962.3603964555217</v>
      </c>
      <c r="I49" s="25">
        <v>419.18216591003625</v>
      </c>
      <c r="J49" s="37">
        <f>IF(I49&lt;&gt;0,H49/I49,0)</f>
        <v>2.2958047233862064</v>
      </c>
      <c r="K49" s="11">
        <v>0</v>
      </c>
      <c r="L49" s="25">
        <v>0</v>
      </c>
      <c r="M49" s="37">
        <f>IF(L49&lt;&gt;0,K49/L49,0)</f>
        <v>0</v>
      </c>
      <c r="N49" s="11">
        <v>0</v>
      </c>
      <c r="O49" s="25">
        <v>0</v>
      </c>
      <c r="P49" s="37">
        <f>IF(O49&lt;&gt;0,N49/O49,0)</f>
        <v>0</v>
      </c>
      <c r="Q49" s="11">
        <f>SUM(B49,E49,H49,K49,N49)</f>
        <v>962.3603964555217</v>
      </c>
      <c r="R49" s="25">
        <f>SUM(C49,F49,I49,L49,O49)</f>
        <v>419.18216591003625</v>
      </c>
      <c r="S49" s="37">
        <f>IF(R49&lt;&gt;0,Q49/R49,0)</f>
        <v>2.2958047233862064</v>
      </c>
    </row>
    <row r="50" spans="1:19" ht="12.75" customHeight="1">
      <c r="A50" s="114" t="s">
        <v>55</v>
      </c>
      <c r="B50" s="11">
        <f>SUM(B48:B49)</f>
        <v>18384.53593396659</v>
      </c>
      <c r="C50" s="25">
        <f>C48</f>
        <v>20579.401818980416</v>
      </c>
      <c r="D50" s="37">
        <f>IF(C50&lt;&gt;0,B50/C50,0)</f>
        <v>0.8933464682637423</v>
      </c>
      <c r="E50" s="11">
        <f>SUM(E48:E49)</f>
        <v>478.14627980335706</v>
      </c>
      <c r="F50" s="25">
        <f>F48</f>
        <v>535.2305032700864</v>
      </c>
      <c r="G50" s="37">
        <f>IF(F50&lt;&gt;0,E50/F50,0)</f>
        <v>0.8933464682637423</v>
      </c>
      <c r="H50" s="11">
        <f>SUM(H48:H49)</f>
        <v>1970.9067865441993</v>
      </c>
      <c r="I50" s="25">
        <f>I48</f>
        <v>1128.953240335557</v>
      </c>
      <c r="J50" s="37">
        <f>IF(I50&lt;&gt;0,H50/I50,0)</f>
        <v>1.7457824789611214</v>
      </c>
      <c r="K50" s="11">
        <f>SUM(K48:K49)</f>
        <v>0</v>
      </c>
      <c r="L50" s="25">
        <f>L48</f>
        <v>0</v>
      </c>
      <c r="M50" s="37">
        <f>IF(L50&lt;&gt;0,K50/L50,0)</f>
        <v>0</v>
      </c>
      <c r="N50" s="11">
        <f>SUM(N48:N49)</f>
        <v>576.7797878664593</v>
      </c>
      <c r="O50" s="25">
        <f>O48</f>
        <v>645.6395232495361</v>
      </c>
      <c r="P50" s="37">
        <f>IF(O50&lt;&gt;0,N50/O50,0)</f>
        <v>0.8933464682637422</v>
      </c>
      <c r="Q50" s="11">
        <f>SUM(Q48:Q49)</f>
        <v>21410.368788180607</v>
      </c>
      <c r="R50" s="25">
        <f>R48</f>
        <v>22889.22508583559</v>
      </c>
      <c r="S50" s="37">
        <f>IF(R50&lt;&gt;0,Q50/R50,0)</f>
        <v>0.9353907223984557</v>
      </c>
    </row>
    <row r="51" spans="1:19" ht="12.75" customHeight="1">
      <c r="A51" s="114"/>
      <c r="B51" s="11"/>
      <c r="C51" s="32"/>
      <c r="D51" s="36"/>
      <c r="E51" s="11"/>
      <c r="F51" s="32"/>
      <c r="G51" s="36"/>
      <c r="H51" s="11"/>
      <c r="I51" s="32"/>
      <c r="J51" s="36"/>
      <c r="K51" s="11"/>
      <c r="L51" s="12"/>
      <c r="M51" s="36"/>
      <c r="N51" s="11"/>
      <c r="O51" s="25"/>
      <c r="P51" s="36"/>
      <c r="Q51" s="11"/>
      <c r="R51" s="32"/>
      <c r="S51" s="36"/>
    </row>
    <row r="52" spans="1:19" ht="12.75" customHeight="1">
      <c r="A52" s="134" t="s">
        <v>72</v>
      </c>
      <c r="B52" s="11">
        <f>SUM(B39,B45,B50)</f>
        <v>22271.87581048566</v>
      </c>
      <c r="C52" s="25">
        <f>C48</f>
        <v>20579.401818980416</v>
      </c>
      <c r="D52" s="37">
        <f>IF(C52&lt;&gt;0,B52/C52,0)</f>
        <v>1.0822411655301016</v>
      </c>
      <c r="E52" s="11">
        <f>SUM(E39,E45,E50)</f>
        <v>565.5748309056921</v>
      </c>
      <c r="F52" s="25">
        <f>F48</f>
        <v>535.2305032700864</v>
      </c>
      <c r="G52" s="37">
        <f>IF(F52&lt;&gt;0,E52/F52,0)</f>
        <v>1.0566939429838391</v>
      </c>
      <c r="H52" s="11">
        <f>SUM(H39,H45,H50)</f>
        <v>2257.5303911660203</v>
      </c>
      <c r="I52" s="25">
        <f>I48</f>
        <v>1128.953240335557</v>
      </c>
      <c r="J52" s="37">
        <f>IF(I52&lt;&gt;0,H52/I52,0)</f>
        <v>1.9996668688377368</v>
      </c>
      <c r="K52" s="11">
        <f>SUM(K39,K45,K50)</f>
        <v>0</v>
      </c>
      <c r="L52" s="25">
        <f>L48</f>
        <v>0</v>
      </c>
      <c r="M52" s="37">
        <f>IF(L52&lt;&gt;0,K52/L52,0)</f>
        <v>0</v>
      </c>
      <c r="N52" s="11">
        <f>SUM(N39,N45,N50)</f>
        <v>700.8754534686425</v>
      </c>
      <c r="O52" s="25">
        <f>O48</f>
        <v>645.6395232495361</v>
      </c>
      <c r="P52" s="37">
        <f>IF(O52&lt;&gt;0,N52/O52,0)</f>
        <v>1.0855522752713485</v>
      </c>
      <c r="Q52" s="11">
        <f>SUM(Q39,Q45,Q50)</f>
        <v>25795.85648602602</v>
      </c>
      <c r="R52" s="25">
        <f>R48</f>
        <v>22889.22508583559</v>
      </c>
      <c r="S52" s="37">
        <f>IF(R52&lt;&gt;0,Q52/R52,0)</f>
        <v>1.1269868852829414</v>
      </c>
    </row>
    <row r="53" spans="1:19" ht="12.75" customHeight="1">
      <c r="A53" s="161"/>
      <c r="B53" s="39"/>
      <c r="C53" s="40"/>
      <c r="D53" s="48"/>
      <c r="E53" s="39"/>
      <c r="F53" s="40"/>
      <c r="G53" s="48"/>
      <c r="H53" s="39"/>
      <c r="I53" s="40"/>
      <c r="J53" s="48"/>
      <c r="K53" s="39"/>
      <c r="L53" s="40"/>
      <c r="M53" s="151"/>
      <c r="N53" s="39"/>
      <c r="O53" s="40"/>
      <c r="P53" s="157"/>
      <c r="Q53" s="158"/>
      <c r="R53" s="15"/>
      <c r="S53" s="48"/>
    </row>
    <row r="54" spans="1:19" ht="12.75" customHeight="1">
      <c r="A54" s="167" t="s">
        <v>51</v>
      </c>
      <c r="B54" s="12">
        <f>SUM(B32,B52)</f>
        <v>472355.1798120115</v>
      </c>
      <c r="C54" s="25">
        <f>SUM(C32,C52)</f>
        <v>1238438.7452216733</v>
      </c>
      <c r="D54" s="13">
        <f>IF(C54&lt;&gt;0,B54/C54,0)</f>
        <v>0.381411823260958</v>
      </c>
      <c r="E54" s="12">
        <f>SUM(E32,E52)</f>
        <v>898.1429514220265</v>
      </c>
      <c r="F54" s="25">
        <f>SUM(F32,F52)</f>
        <v>1261.8455500723244</v>
      </c>
      <c r="G54" s="13">
        <f>IF(F54&lt;&gt;0,E54/F54,0)</f>
        <v>0.7117693218243296</v>
      </c>
      <c r="H54" s="12">
        <f>SUM(H32,H52)</f>
        <v>50493.4325884516</v>
      </c>
      <c r="I54" s="25">
        <f>SUM(I32,I52)</f>
        <v>27237.062230508593</v>
      </c>
      <c r="J54" s="13">
        <f>IF(I54&lt;&gt;0,H54/I54,0)</f>
        <v>1.8538501752179881</v>
      </c>
      <c r="K54" s="12">
        <f>SUM(K32,K52)</f>
        <v>0</v>
      </c>
      <c r="L54" s="25">
        <f>SUM(L32,L52)</f>
        <v>0</v>
      </c>
      <c r="M54" s="13">
        <f>IF(L54&lt;&gt;0,K54/L54,0)</f>
        <v>0</v>
      </c>
      <c r="N54" s="12">
        <f>SUM(N32,N52)</f>
        <v>9278.294131200602</v>
      </c>
      <c r="O54" s="25">
        <f>SUM(O32,O52)</f>
        <v>24531.392073754134</v>
      </c>
      <c r="P54" s="13">
        <f>IF(O54&lt;&gt;0,N54/O54,0)</f>
        <v>0.3782212645456573</v>
      </c>
      <c r="Q54" s="12">
        <f>SUM(Q32,Q52)</f>
        <v>533025.0494830856</v>
      </c>
      <c r="R54" s="25">
        <f>SUM(R32,R52)</f>
        <v>1291469.0450760084</v>
      </c>
      <c r="S54" s="13">
        <f>IF(R54&lt;&gt;0,Q54/R54,0)</f>
        <v>0.4127277006873323</v>
      </c>
    </row>
    <row r="55" spans="1:17" ht="12.75" customHeight="1">
      <c r="A55" s="76"/>
      <c r="B55" s="25"/>
      <c r="C55" s="58"/>
      <c r="D55" s="59"/>
      <c r="E55" s="58"/>
      <c r="G55" s="32"/>
      <c r="H55" s="58"/>
      <c r="J55" s="59"/>
      <c r="K55" s="58"/>
      <c r="L55" s="58"/>
      <c r="N55" s="58"/>
      <c r="O55" s="7"/>
      <c r="P55" s="7"/>
      <c r="Q55" s="7"/>
    </row>
    <row r="56" spans="1:19" ht="12.75" customHeight="1">
      <c r="A56" s="76"/>
      <c r="B56" s="25"/>
      <c r="C56" s="58"/>
      <c r="D56" s="59"/>
      <c r="E56" s="58"/>
      <c r="G56" s="32"/>
      <c r="H56" s="58"/>
      <c r="J56" s="59"/>
      <c r="K56" s="58"/>
      <c r="L56" s="58"/>
      <c r="N56" s="58"/>
      <c r="O56" s="7"/>
      <c r="P56" s="70" t="s">
        <v>77</v>
      </c>
      <c r="Q56" s="173">
        <f>Q54-SUM(Q29,Q38,Q44,Q49)</f>
        <v>493632.0091534984</v>
      </c>
      <c r="R56" s="170">
        <f>R54</f>
        <v>1291469.0450760084</v>
      </c>
      <c r="S56" s="171">
        <f>IF(R56&lt;&gt;0,Q56/R56,0)</f>
        <v>0.3822251962101392</v>
      </c>
    </row>
    <row r="57" spans="1:17" ht="12.75" customHeight="1" hidden="1">
      <c r="A57" s="76"/>
      <c r="B57" s="25"/>
      <c r="C57" s="58"/>
      <c r="D57" s="59"/>
      <c r="E57" s="58"/>
      <c r="G57" s="32"/>
      <c r="H57" s="58"/>
      <c r="J57" s="59"/>
      <c r="K57" s="58"/>
      <c r="L57" s="58"/>
      <c r="N57" s="58"/>
      <c r="O57" s="7"/>
      <c r="P57" s="7"/>
      <c r="Q57" s="7"/>
    </row>
    <row r="58" spans="1:19" ht="12.75" customHeight="1" hidden="1">
      <c r="A58" s="84" t="s">
        <v>26</v>
      </c>
      <c r="B58" s="9">
        <v>0</v>
      </c>
      <c r="C58" s="9">
        <v>0</v>
      </c>
      <c r="D58" s="74"/>
      <c r="E58" s="9">
        <v>0</v>
      </c>
      <c r="F58" s="9">
        <v>0</v>
      </c>
      <c r="G58" s="74"/>
      <c r="H58" s="9">
        <v>0</v>
      </c>
      <c r="I58" s="9">
        <v>0</v>
      </c>
      <c r="J58" s="75"/>
      <c r="K58" s="9">
        <v>0</v>
      </c>
      <c r="L58" s="9">
        <v>0</v>
      </c>
      <c r="N58" s="9">
        <v>0</v>
      </c>
      <c r="O58" s="9">
        <v>0</v>
      </c>
      <c r="Q58" s="9">
        <v>0</v>
      </c>
      <c r="R58" s="9">
        <v>0</v>
      </c>
      <c r="S58" s="85"/>
    </row>
    <row r="59" spans="1:19" ht="12.75" customHeight="1" hidden="1">
      <c r="A59" s="64"/>
      <c r="B59" s="9">
        <v>0</v>
      </c>
      <c r="C59" s="9">
        <v>0</v>
      </c>
      <c r="E59" s="9">
        <v>0</v>
      </c>
      <c r="F59" s="9">
        <v>0</v>
      </c>
      <c r="H59" s="9">
        <v>0</v>
      </c>
      <c r="I59" s="9">
        <v>0</v>
      </c>
      <c r="K59" s="9">
        <v>0</v>
      </c>
      <c r="L59" s="9">
        <v>0</v>
      </c>
      <c r="N59" s="9">
        <v>0</v>
      </c>
      <c r="O59" s="9">
        <v>0</v>
      </c>
      <c r="Q59" s="9">
        <v>0</v>
      </c>
      <c r="R59" s="9">
        <v>0</v>
      </c>
      <c r="S59" s="86"/>
    </row>
    <row r="60" spans="1:18" ht="12.75" hidden="1">
      <c r="A60" s="64"/>
      <c r="B60" s="9">
        <v>0</v>
      </c>
      <c r="C60" s="9">
        <v>0</v>
      </c>
      <c r="D60" s="5"/>
      <c r="E60" s="9">
        <v>0</v>
      </c>
      <c r="F60" s="9">
        <v>0</v>
      </c>
      <c r="G60" s="5"/>
      <c r="H60" s="9">
        <v>0</v>
      </c>
      <c r="I60" s="9">
        <v>0</v>
      </c>
      <c r="J60" s="5"/>
      <c r="K60" s="9">
        <v>0</v>
      </c>
      <c r="L60" s="9">
        <v>0</v>
      </c>
      <c r="M60" s="5"/>
      <c r="N60" s="9">
        <v>0</v>
      </c>
      <c r="O60" s="9">
        <v>0</v>
      </c>
      <c r="P60" s="5"/>
      <c r="Q60" s="9">
        <v>0</v>
      </c>
      <c r="R60" s="9">
        <v>0</v>
      </c>
    </row>
    <row r="61" spans="1:18" ht="12.75" hidden="1">
      <c r="A61" s="64"/>
      <c r="B61" s="9"/>
      <c r="C61" s="9">
        <v>0</v>
      </c>
      <c r="D61" s="5"/>
      <c r="E61" s="9"/>
      <c r="F61" s="9">
        <v>0</v>
      </c>
      <c r="G61" s="5"/>
      <c r="H61" s="9"/>
      <c r="I61" s="9">
        <v>0</v>
      </c>
      <c r="J61" s="65"/>
      <c r="K61" s="9"/>
      <c r="L61" s="9">
        <v>0</v>
      </c>
      <c r="M61" s="5"/>
      <c r="N61" s="9"/>
      <c r="O61" s="9">
        <v>0</v>
      </c>
      <c r="P61" s="5"/>
      <c r="Q61" s="9"/>
      <c r="R61" s="9">
        <v>0</v>
      </c>
    </row>
    <row r="62" spans="1:18" ht="12.75" hidden="1">
      <c r="A62" s="70"/>
      <c r="B62" s="6"/>
      <c r="C62" s="9">
        <v>0</v>
      </c>
      <c r="D62" s="6"/>
      <c r="E62" s="6"/>
      <c r="F62" s="9">
        <v>0</v>
      </c>
      <c r="G62" s="6"/>
      <c r="H62" s="6"/>
      <c r="I62" s="9">
        <v>0</v>
      </c>
      <c r="J62" s="6"/>
      <c r="K62" s="6"/>
      <c r="L62" s="9">
        <v>0</v>
      </c>
      <c r="M62" s="5"/>
      <c r="N62" s="5"/>
      <c r="O62" s="9">
        <v>0</v>
      </c>
      <c r="P62" s="5"/>
      <c r="Q62" s="50"/>
      <c r="R62" s="9">
        <v>0</v>
      </c>
    </row>
    <row r="63" spans="1:18" ht="12.75" hidden="1">
      <c r="A63" s="72"/>
      <c r="B63" s="87"/>
      <c r="C63" s="9">
        <f>C16+C25-C30</f>
        <v>0</v>
      </c>
      <c r="D63" s="87"/>
      <c r="E63" s="87"/>
      <c r="F63" s="9">
        <f>F16+F25-F30</f>
        <v>0</v>
      </c>
      <c r="G63" s="6"/>
      <c r="H63" s="6"/>
      <c r="I63" s="9">
        <f>I16+I25-I30</f>
        <v>0</v>
      </c>
      <c r="J63" s="6"/>
      <c r="K63" s="6"/>
      <c r="L63" s="9">
        <f>L16+L25-L30</f>
        <v>0</v>
      </c>
      <c r="M63" s="5"/>
      <c r="N63" s="5"/>
      <c r="O63" s="9">
        <f>O16+O25-O30</f>
        <v>0</v>
      </c>
      <c r="P63" s="5"/>
      <c r="Q63" s="50"/>
      <c r="R63" s="9">
        <f>R16+R25-R30</f>
        <v>0</v>
      </c>
    </row>
    <row r="64" spans="1:18" ht="12.75" hidden="1">
      <c r="A64" s="72"/>
      <c r="B64" s="87"/>
      <c r="C64" s="9">
        <f>C39+C45-C50</f>
        <v>0</v>
      </c>
      <c r="D64" s="87"/>
      <c r="E64" s="87"/>
      <c r="F64" s="9">
        <f>F39+F45-F50</f>
        <v>0</v>
      </c>
      <c r="G64" s="6"/>
      <c r="H64" s="6"/>
      <c r="I64" s="9">
        <f>I39+I45-I50</f>
        <v>0</v>
      </c>
      <c r="J64" s="6"/>
      <c r="K64" s="6"/>
      <c r="L64" s="9">
        <f>L39+L45-L50</f>
        <v>0</v>
      </c>
      <c r="M64" s="5"/>
      <c r="N64" s="5"/>
      <c r="O64" s="9">
        <f>O39+O45-O50</f>
        <v>0</v>
      </c>
      <c r="P64" s="5"/>
      <c r="Q64" s="50"/>
      <c r="R64" s="9">
        <f>R39+R45-R50</f>
        <v>0</v>
      </c>
    </row>
    <row r="65" ht="12.75" hidden="1"/>
    <row r="66" spans="17:18" ht="12.75" hidden="1">
      <c r="Q66" s="9">
        <v>0</v>
      </c>
      <c r="R66" s="9">
        <v>0</v>
      </c>
    </row>
    <row r="67" spans="17:18" ht="12.75" hidden="1">
      <c r="Q67" s="9">
        <v>0</v>
      </c>
      <c r="R67" s="9">
        <v>0</v>
      </c>
    </row>
    <row r="68" spans="1:18" ht="12.75" hidden="1">
      <c r="A68" s="72"/>
      <c r="B68" s="87"/>
      <c r="C68" s="87"/>
      <c r="D68" s="87"/>
      <c r="E68" s="87"/>
      <c r="F68" s="88"/>
      <c r="G68" s="6"/>
      <c r="H68" s="6"/>
      <c r="I68" s="6"/>
      <c r="J68" s="6"/>
      <c r="K68" s="6"/>
      <c r="L68" s="6"/>
      <c r="M68" s="5"/>
      <c r="N68" s="5"/>
      <c r="O68" s="5"/>
      <c r="P68" s="5"/>
      <c r="Q68" s="9">
        <v>0</v>
      </c>
      <c r="R68" s="9">
        <v>0</v>
      </c>
    </row>
    <row r="69" spans="1:18" ht="12.75" hidden="1">
      <c r="A69" s="32"/>
      <c r="B69" s="25"/>
      <c r="C69" s="25"/>
      <c r="D69" s="25"/>
      <c r="E69" s="25"/>
      <c r="F69" s="25"/>
      <c r="G69" s="5"/>
      <c r="H69" s="6"/>
      <c r="I69" s="5"/>
      <c r="J69" s="5"/>
      <c r="K69" s="5"/>
      <c r="L69" s="5"/>
      <c r="M69" s="5"/>
      <c r="N69" s="5"/>
      <c r="O69" s="5"/>
      <c r="P69" s="5"/>
      <c r="Q69" s="9">
        <v>0</v>
      </c>
      <c r="R69" s="9">
        <v>0</v>
      </c>
    </row>
    <row r="70" spans="1:18" ht="12.75" hidden="1">
      <c r="A70" s="81"/>
      <c r="B70" s="25"/>
      <c r="C70" s="25"/>
      <c r="D70" s="25"/>
      <c r="E70" s="25"/>
      <c r="F70" s="25"/>
      <c r="G70" s="5"/>
      <c r="H70" s="5"/>
      <c r="I70" s="5"/>
      <c r="J70" s="5"/>
      <c r="K70" s="5"/>
      <c r="L70" s="5"/>
      <c r="M70" s="5"/>
      <c r="N70" s="5"/>
      <c r="O70" s="5"/>
      <c r="P70" s="5"/>
      <c r="Q70" s="9">
        <v>0</v>
      </c>
      <c r="R70" s="9">
        <v>0</v>
      </c>
    </row>
    <row r="71" spans="1:18" ht="12.75" hidden="1">
      <c r="A71" s="82"/>
      <c r="B71" s="25"/>
      <c r="C71" s="25"/>
      <c r="D71" s="89"/>
      <c r="E71" s="25"/>
      <c r="F71" s="25"/>
      <c r="G71" s="5"/>
      <c r="H71" s="5"/>
      <c r="I71" s="5"/>
      <c r="J71" s="5"/>
      <c r="K71" s="5"/>
      <c r="L71" s="5"/>
      <c r="M71" s="5"/>
      <c r="N71" s="5"/>
      <c r="O71" s="5"/>
      <c r="P71" s="5"/>
      <c r="Q71" s="9">
        <v>0</v>
      </c>
      <c r="R71" s="9">
        <v>0</v>
      </c>
    </row>
    <row r="72" spans="1:18" ht="12.75" hidden="1">
      <c r="A72" s="82"/>
      <c r="B72" s="25"/>
      <c r="C72" s="25"/>
      <c r="D72" s="89"/>
      <c r="E72" s="25"/>
      <c r="F72" s="25"/>
      <c r="G72" s="5"/>
      <c r="H72" s="5"/>
      <c r="I72" s="5"/>
      <c r="J72" s="5"/>
      <c r="K72" s="5"/>
      <c r="L72" s="5"/>
      <c r="M72" s="5"/>
      <c r="N72" s="5"/>
      <c r="O72" s="5"/>
      <c r="P72" s="5"/>
      <c r="Q72" s="9">
        <v>0</v>
      </c>
      <c r="R72" s="9">
        <v>0</v>
      </c>
    </row>
    <row r="73" spans="1:18" ht="12.75" hidden="1">
      <c r="A73" s="81"/>
      <c r="B73" s="25"/>
      <c r="C73" s="25"/>
      <c r="D73" s="89"/>
      <c r="E73" s="25"/>
      <c r="F73" s="25"/>
      <c r="G73" s="5"/>
      <c r="H73" s="5"/>
      <c r="I73" s="5"/>
      <c r="J73" s="5"/>
      <c r="K73" s="5"/>
      <c r="L73" s="5"/>
      <c r="M73" s="5"/>
      <c r="N73" s="5"/>
      <c r="O73" s="5"/>
      <c r="P73" s="5"/>
      <c r="Q73" s="9">
        <v>0</v>
      </c>
      <c r="R73" s="9">
        <v>0</v>
      </c>
    </row>
    <row r="74" spans="1:18" ht="12.75" hidden="1">
      <c r="A74" s="82"/>
      <c r="B74" s="25"/>
      <c r="C74" s="25"/>
      <c r="D74" s="25"/>
      <c r="E74" s="25"/>
      <c r="F74" s="25"/>
      <c r="G74" s="5"/>
      <c r="H74" s="5"/>
      <c r="I74" s="5"/>
      <c r="J74" s="5"/>
      <c r="K74" s="5"/>
      <c r="L74" s="5"/>
      <c r="M74" s="5"/>
      <c r="N74" s="5"/>
      <c r="O74" s="5"/>
      <c r="P74" s="5"/>
      <c r="Q74" s="9">
        <v>0</v>
      </c>
      <c r="R74" s="9">
        <v>0</v>
      </c>
    </row>
    <row r="75" spans="1:18" ht="12.75" hidden="1">
      <c r="A75" s="82"/>
      <c r="B75" s="25"/>
      <c r="C75" s="25"/>
      <c r="D75" s="25"/>
      <c r="E75" s="25"/>
      <c r="F75" s="25"/>
      <c r="G75" s="5"/>
      <c r="H75" s="5"/>
      <c r="I75" s="5"/>
      <c r="J75" s="5"/>
      <c r="K75" s="5"/>
      <c r="L75" s="5"/>
      <c r="M75" s="5"/>
      <c r="N75" s="5"/>
      <c r="O75" s="5"/>
      <c r="P75" s="5"/>
      <c r="Q75" s="9">
        <v>0</v>
      </c>
      <c r="R75" s="9">
        <v>0</v>
      </c>
    </row>
    <row r="76" spans="1:18" ht="12.75" hidden="1">
      <c r="A76" s="32"/>
      <c r="B76" s="25"/>
      <c r="C76" s="25"/>
      <c r="D76" s="25"/>
      <c r="E76" s="25"/>
      <c r="F76" s="25"/>
      <c r="G76" s="5"/>
      <c r="H76" s="5"/>
      <c r="I76" s="5"/>
      <c r="J76" s="5"/>
      <c r="K76" s="5"/>
      <c r="L76" s="5"/>
      <c r="M76" s="5"/>
      <c r="N76" s="5"/>
      <c r="O76" s="5"/>
      <c r="P76" s="5"/>
      <c r="Q76" s="9">
        <v>0</v>
      </c>
      <c r="R76" s="9">
        <v>0</v>
      </c>
    </row>
    <row r="77" spans="2:18" ht="12.75" hidden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9">
        <v>0</v>
      </c>
      <c r="R77" s="9">
        <v>0</v>
      </c>
    </row>
    <row r="78" spans="2:18" ht="12.75" hidden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9">
        <v>0</v>
      </c>
      <c r="R78" s="9">
        <v>0</v>
      </c>
    </row>
    <row r="79" spans="2:18" ht="12.75" hidden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9">
        <v>0</v>
      </c>
      <c r="R79" s="9">
        <v>0</v>
      </c>
    </row>
    <row r="80" spans="2:18" ht="12.75" hidden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>
        <v>0</v>
      </c>
      <c r="R80" s="9">
        <v>0</v>
      </c>
    </row>
    <row r="81" spans="1:16" ht="12.75">
      <c r="A81" s="15"/>
      <c r="B81" s="15"/>
      <c r="C81" s="15"/>
      <c r="D81" s="1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28" ht="12.75">
      <c r="A82" s="31" t="s">
        <v>27</v>
      </c>
      <c r="C82" s="2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02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16" ht="12.75">
      <c r="A83" s="83" t="s">
        <v>76</v>
      </c>
      <c r="C83" s="2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83" t="s">
        <v>97</v>
      </c>
      <c r="B84" s="7"/>
      <c r="C84" s="7"/>
      <c r="D84" s="7"/>
      <c r="E84" s="7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2:16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2:16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2:16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2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7" t="s">
        <v>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>
      <c r="A9" s="114" t="s">
        <v>2</v>
      </c>
      <c r="B9" s="11">
        <v>2827.519087151656</v>
      </c>
      <c r="C9" s="25">
        <v>23641.28868470228</v>
      </c>
      <c r="D9" s="37">
        <f>IF(C9&lt;&gt;0,B9/C9,0)</f>
        <v>0.11960088660400638</v>
      </c>
      <c r="E9" s="11">
        <v>689.1048272994867</v>
      </c>
      <c r="F9" s="25">
        <v>7743.703672333083</v>
      </c>
      <c r="G9" s="37">
        <f>IF(F9&lt;&gt;0,E9/F9,0)</f>
        <v>0.08898904922737931</v>
      </c>
      <c r="H9" s="11">
        <v>765.2499872548127</v>
      </c>
      <c r="I9" s="25">
        <v>6343.4905555623745</v>
      </c>
      <c r="J9" s="37">
        <f>IF(I9&lt;&gt;0,H9/I9,0)</f>
        <v>0.12063547356964109</v>
      </c>
      <c r="K9" s="11">
        <v>47.54202199234602</v>
      </c>
      <c r="L9" s="25">
        <v>359.6112941801121</v>
      </c>
      <c r="M9" s="37">
        <f>IF(L9&lt;&gt;0,K9/L9,0)</f>
        <v>0.13220391784618005</v>
      </c>
      <c r="N9" s="11">
        <v>146.5925649729133</v>
      </c>
      <c r="O9" s="25">
        <v>1607.1464593142605</v>
      </c>
      <c r="P9" s="37">
        <f>IF(O9&lt;&gt;0,N9/O9,0)</f>
        <v>0.09121294709846271</v>
      </c>
      <c r="Q9" s="11">
        <f aca="true" t="shared" si="0" ref="Q9:R11">SUM(B9,E9,H9,K9,N9)</f>
        <v>4476.008488671215</v>
      </c>
      <c r="R9" s="25">
        <f t="shared" si="0"/>
        <v>39695.240666092104</v>
      </c>
      <c r="S9" s="37">
        <f>IF(R9&lt;&gt;0,Q9/R9,0)</f>
        <v>0.11275932362578282</v>
      </c>
    </row>
    <row r="10" spans="1:19" ht="12.75" customHeight="1">
      <c r="A10" s="114" t="s">
        <v>64</v>
      </c>
      <c r="B10" s="11">
        <v>9187.914991417803</v>
      </c>
      <c r="C10" s="25">
        <v>23641.288684702275</v>
      </c>
      <c r="D10" s="37">
        <f>IF(C10&lt;&gt;0,B10/C10,0)</f>
        <v>0.38863850080063905</v>
      </c>
      <c r="E10" s="11">
        <v>3207.7333860057156</v>
      </c>
      <c r="F10" s="25">
        <v>7743.703672333083</v>
      </c>
      <c r="G10" s="37">
        <f>IF(F10&lt;&gt;0,E10/F10,0)</f>
        <v>0.4142376208772546</v>
      </c>
      <c r="H10" s="11">
        <v>2467.7477906324216</v>
      </c>
      <c r="I10" s="25">
        <v>6343.490555562373</v>
      </c>
      <c r="J10" s="37">
        <f>IF(I10&lt;&gt;0,H10/I10,0)</f>
        <v>0.38902048785562465</v>
      </c>
      <c r="K10" s="11">
        <v>134.73304230320207</v>
      </c>
      <c r="L10" s="25">
        <v>359.6112941801121</v>
      </c>
      <c r="M10" s="37">
        <f>IF(L10&lt;&gt;0,K10/L10,0)</f>
        <v>0.3746629888540729</v>
      </c>
      <c r="N10" s="11">
        <v>658.1114181425007</v>
      </c>
      <c r="O10" s="25">
        <v>1607.1464593142605</v>
      </c>
      <c r="P10" s="37">
        <f>IF(O10&lt;&gt;0,N10/O10,0)</f>
        <v>0.40949063125416996</v>
      </c>
      <c r="Q10" s="11">
        <f t="shared" si="0"/>
        <v>15656.240628501642</v>
      </c>
      <c r="R10" s="25">
        <f t="shared" si="0"/>
        <v>39695.2406660921</v>
      </c>
      <c r="S10" s="37">
        <f>IF(R10&lt;&gt;0,Q10/R10,0)</f>
        <v>0.3944110267575552</v>
      </c>
    </row>
    <row r="11" spans="1:19" ht="12.75" customHeight="1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1.3154859883424108</v>
      </c>
      <c r="F11" s="25">
        <v>3.523518703650498</v>
      </c>
      <c r="G11" s="37">
        <f>IF(F11&lt;&gt;0,E11/F11,0)</f>
        <v>0.37334440341682246</v>
      </c>
      <c r="H11" s="11">
        <v>519.6811876922759</v>
      </c>
      <c r="I11" s="25">
        <v>1391.9619068511256</v>
      </c>
      <c r="J11" s="37">
        <f>IF(I11&lt;&gt;0,H11/I11,0)</f>
        <v>0.37334440341682235</v>
      </c>
      <c r="K11" s="11">
        <v>124.98145701766882</v>
      </c>
      <c r="L11" s="25">
        <v>334.76183350774</v>
      </c>
      <c r="M11" s="37">
        <f>IF(L11&lt;&gt;0,K11/L11,0)</f>
        <v>0.3733444034168224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645.9781306982871</v>
      </c>
      <c r="R11" s="25">
        <f t="shared" si="0"/>
        <v>1730.2472590625162</v>
      </c>
      <c r="S11" s="37">
        <f>IF(R11&lt;&gt;0,Q11/R11,0)</f>
        <v>0.37334440341682235</v>
      </c>
    </row>
    <row r="12" spans="1:19" ht="12.75" customHeight="1">
      <c r="A12" s="114" t="s">
        <v>55</v>
      </c>
      <c r="B12" s="11">
        <f>SUM(B9:B11)</f>
        <v>12015.434078569459</v>
      </c>
      <c r="C12" s="25">
        <f>C9</f>
        <v>23641.28868470228</v>
      </c>
      <c r="D12" s="37">
        <f>IF(C12&lt;&gt;0,B12/C12,0)</f>
        <v>0.5082393874046452</v>
      </c>
      <c r="E12" s="11">
        <f>SUM(E9:E11)</f>
        <v>3898.153699293545</v>
      </c>
      <c r="F12" s="25">
        <f>F9</f>
        <v>7743.703672333083</v>
      </c>
      <c r="G12" s="37">
        <f>IF(F12&lt;&gt;0,E12/F12,0)</f>
        <v>0.5033965482461545</v>
      </c>
      <c r="H12" s="11">
        <f>SUM(H9:H11)</f>
        <v>3752.67896557951</v>
      </c>
      <c r="I12" s="25">
        <f>I9</f>
        <v>6343.4905555623745</v>
      </c>
      <c r="J12" s="37">
        <f>IF(I12&lt;&gt;0,H12/I12,0)</f>
        <v>0.5915794991274833</v>
      </c>
      <c r="K12" s="11">
        <f>SUM(K9:K11)</f>
        <v>307.2565213132169</v>
      </c>
      <c r="L12" s="25">
        <f>L9</f>
        <v>359.6112941801121</v>
      </c>
      <c r="M12" s="37">
        <f>IF(L12&lt;&gt;0,K12/L12,0)</f>
        <v>0.8544128793667054</v>
      </c>
      <c r="N12" s="11">
        <f>SUM(N9:N11)</f>
        <v>804.7039831154141</v>
      </c>
      <c r="O12" s="25">
        <f>O9</f>
        <v>1607.1464593142605</v>
      </c>
      <c r="P12" s="37">
        <f>IF(O12&lt;&gt;0,N12/O12,0)</f>
        <v>0.5007035783526327</v>
      </c>
      <c r="Q12" s="11">
        <f>SUM(Q9:Q11)</f>
        <v>20778.227247871146</v>
      </c>
      <c r="R12" s="25">
        <f>R9</f>
        <v>39695.240666092104</v>
      </c>
      <c r="S12" s="37">
        <f>IF(R12&lt;&gt;0,Q12/R12,0)</f>
        <v>0.5234437907217432</v>
      </c>
    </row>
    <row r="13" spans="1:19" ht="12.75" customHeight="1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7"/>
    </row>
    <row r="14" spans="1:19" ht="12.75" customHeight="1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7"/>
    </row>
    <row r="15" spans="1:19" ht="12.75" customHeight="1">
      <c r="A15" s="114" t="s">
        <v>2</v>
      </c>
      <c r="B15" s="11">
        <v>1557.0896468017604</v>
      </c>
      <c r="C15" s="25">
        <v>23909.358495707485</v>
      </c>
      <c r="D15" s="37">
        <f>IF(C15&lt;&gt;0,B15/C15,0)</f>
        <v>0.06512469362493808</v>
      </c>
      <c r="E15" s="11">
        <v>22.43036225988495</v>
      </c>
      <c r="F15" s="25">
        <v>339.6634461607748</v>
      </c>
      <c r="G15" s="37">
        <f>IF(F15&lt;&gt;0,E15/F15,0)</f>
        <v>0.06603702139107387</v>
      </c>
      <c r="H15" s="11">
        <v>231.71037064837154</v>
      </c>
      <c r="I15" s="25">
        <v>3466.314375991701</v>
      </c>
      <c r="J15" s="37">
        <f>IF(I15&lt;&gt;0,H15/I15,0)</f>
        <v>0.06684632307249395</v>
      </c>
      <c r="K15" s="11">
        <v>39.371125547758965</v>
      </c>
      <c r="L15" s="25">
        <v>592.4608193001841</v>
      </c>
      <c r="M15" s="37">
        <f>IF(L15&lt;&gt;0,K15/L15,0)</f>
        <v>0.06645355146735984</v>
      </c>
      <c r="N15" s="11">
        <v>80.72419660365262</v>
      </c>
      <c r="O15" s="25">
        <v>1198.6782444425307</v>
      </c>
      <c r="P15" s="37">
        <f>IF(O15&lt;&gt;0,N15/O15,0)</f>
        <v>0.06734434113400883</v>
      </c>
      <c r="Q15" s="11">
        <f aca="true" t="shared" si="1" ref="Q15:R17">SUM(B15,E15,H15,K15,N15)</f>
        <v>1931.3257018614286</v>
      </c>
      <c r="R15" s="25">
        <f t="shared" si="1"/>
        <v>29506.475381602675</v>
      </c>
      <c r="S15" s="37">
        <f>IF(R15&lt;&gt;0,Q15/R15,0)</f>
        <v>0.0654543003487842</v>
      </c>
    </row>
    <row r="16" spans="1:19" ht="12.75" customHeight="1">
      <c r="A16" s="114" t="s">
        <v>3</v>
      </c>
      <c r="B16" s="11">
        <v>5712.733419251523</v>
      </c>
      <c r="C16" s="25">
        <v>23909.35849570748</v>
      </c>
      <c r="D16" s="37">
        <f>IF(C16&lt;&gt;0,B16/C16,0)</f>
        <v>0.23893294419744246</v>
      </c>
      <c r="E16" s="11">
        <v>80.26564418333133</v>
      </c>
      <c r="F16" s="25">
        <v>339.66344616077475</v>
      </c>
      <c r="G16" s="37">
        <f>IF(F16&lt;&gt;0,E16/F16,0)</f>
        <v>0.23630933823046343</v>
      </c>
      <c r="H16" s="11">
        <v>819.1224562893408</v>
      </c>
      <c r="I16" s="25">
        <v>3466.314375991701</v>
      </c>
      <c r="J16" s="37">
        <f>IF(I16&lt;&gt;0,H16/I16,0)</f>
        <v>0.23630933823046346</v>
      </c>
      <c r="K16" s="11">
        <v>140.00402413630468</v>
      </c>
      <c r="L16" s="25">
        <v>592.4608193001841</v>
      </c>
      <c r="M16" s="37">
        <f>IF(L16&lt;&gt;0,K16/L16,0)</f>
        <v>0.23630933823046343</v>
      </c>
      <c r="N16" s="11">
        <v>286.40372209007546</v>
      </c>
      <c r="O16" s="25">
        <v>1198.6782444425305</v>
      </c>
      <c r="P16" s="37">
        <f>IF(O16&lt;&gt;0,N16/O16,0)</f>
        <v>0.2389329441974425</v>
      </c>
      <c r="Q16" s="11">
        <f t="shared" si="1"/>
        <v>7038.529265950575</v>
      </c>
      <c r="R16" s="25">
        <f t="shared" si="1"/>
        <v>29506.47538160267</v>
      </c>
      <c r="S16" s="37">
        <f>IF(R16&lt;&gt;0,Q16/R16,0)</f>
        <v>0.23854185140456008</v>
      </c>
    </row>
    <row r="17" spans="1:19" ht="12.75" customHeight="1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106.18651571568525</v>
      </c>
      <c r="F17" s="25">
        <v>339.66344616077475</v>
      </c>
      <c r="G17" s="37">
        <f>IF(F17&lt;&gt;0,E17/F17,0)</f>
        <v>0.3126227355811005</v>
      </c>
      <c r="H17" s="11">
        <v>1083.6486826066207</v>
      </c>
      <c r="I17" s="25">
        <v>3466.314375991701</v>
      </c>
      <c r="J17" s="37">
        <f>IF(I17&lt;&gt;0,H17/I17,0)</f>
        <v>0.31262273558110043</v>
      </c>
      <c r="K17" s="11">
        <v>185.21672205424358</v>
      </c>
      <c r="L17" s="25">
        <v>592.4608193001841</v>
      </c>
      <c r="M17" s="37">
        <f>IF(L17&lt;&gt;0,K17/L17,0)</f>
        <v>0.31262273558110043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1375.0519203765496</v>
      </c>
      <c r="R17" s="25">
        <f t="shared" si="1"/>
        <v>4398.43864145266</v>
      </c>
      <c r="S17" s="37">
        <f>IF(R17&lt;&gt;0,Q17/R17,0)</f>
        <v>0.31262273558110043</v>
      </c>
    </row>
    <row r="18" spans="1:19" ht="12.75" customHeight="1">
      <c r="A18" s="114" t="s">
        <v>55</v>
      </c>
      <c r="B18" s="11">
        <f>SUM(B15:B17)</f>
        <v>7269.823066053283</v>
      </c>
      <c r="C18" s="25">
        <f>C15</f>
        <v>23909.358495707485</v>
      </c>
      <c r="D18" s="37">
        <f>IF(C18&lt;&gt;0,B18/C18,0)</f>
        <v>0.3040576378223805</v>
      </c>
      <c r="E18" s="11">
        <f>SUM(E15:E17)</f>
        <v>208.8825221589015</v>
      </c>
      <c r="F18" s="25">
        <f>F15</f>
        <v>339.6634461607748</v>
      </c>
      <c r="G18" s="37">
        <f>IF(F18&lt;&gt;0,E18/F18,0)</f>
        <v>0.6149690952026377</v>
      </c>
      <c r="H18" s="11">
        <f>SUM(H15:H17)</f>
        <v>2134.4815095443328</v>
      </c>
      <c r="I18" s="25">
        <f>I15</f>
        <v>3466.314375991701</v>
      </c>
      <c r="J18" s="37">
        <f>IF(I18&lt;&gt;0,H18/I18,0)</f>
        <v>0.6157783968840578</v>
      </c>
      <c r="K18" s="11">
        <f>SUM(K15:K17)</f>
        <v>364.5918717383072</v>
      </c>
      <c r="L18" s="25">
        <f>L15</f>
        <v>592.4608193001841</v>
      </c>
      <c r="M18" s="37">
        <f>IF(L18&lt;&gt;0,K18/L18,0)</f>
        <v>0.6153856252789237</v>
      </c>
      <c r="N18" s="11">
        <f>SUM(N15:N17)</f>
        <v>367.1279186937281</v>
      </c>
      <c r="O18" s="25">
        <f>O15</f>
        <v>1198.6782444425307</v>
      </c>
      <c r="P18" s="37">
        <f>IF(O18&lt;&gt;0,N18/O18,0)</f>
        <v>0.30627728533145127</v>
      </c>
      <c r="Q18" s="11">
        <f>SUM(Q15:Q17)</f>
        <v>10344.906888188552</v>
      </c>
      <c r="R18" s="25">
        <f>R15</f>
        <v>29506.475381602675</v>
      </c>
      <c r="S18" s="37">
        <f>IF(R18&lt;&gt;0,Q18/R18,0)</f>
        <v>0.35059785197653986</v>
      </c>
    </row>
    <row r="19" spans="1:19" ht="12.75" customHeight="1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>
      <c r="A21" s="134" t="s">
        <v>62</v>
      </c>
      <c r="B21" s="11">
        <v>43663.6850591416</v>
      </c>
      <c r="C21" s="25">
        <v>47550.64718040976</v>
      </c>
      <c r="D21" s="37">
        <f>IF(C21&lt;&gt;0,B21/C21,0)</f>
        <v>0.9182563781619877</v>
      </c>
      <c r="E21" s="11">
        <v>7422.603413581873</v>
      </c>
      <c r="F21" s="25">
        <v>8083.367118493858</v>
      </c>
      <c r="G21" s="37">
        <f>IF(F21&lt;&gt;0,E21/F21,0)</f>
        <v>0.9182563781619877</v>
      </c>
      <c r="H21" s="11">
        <v>9007.915946924451</v>
      </c>
      <c r="I21" s="25">
        <v>9809.804931554074</v>
      </c>
      <c r="J21" s="37">
        <f>IF(I21&lt;&gt;0,H21/I21,0)</f>
        <v>0.9182563781619879</v>
      </c>
      <c r="K21" s="11">
        <v>874.2462906734459</v>
      </c>
      <c r="L21" s="25">
        <v>952.0721134802961</v>
      </c>
      <c r="M21" s="37">
        <f>IF(L21&lt;&gt;0,K21/L21,0)</f>
        <v>0.9182563781619879</v>
      </c>
      <c r="N21" s="11">
        <v>2576.4664302291435</v>
      </c>
      <c r="O21" s="25">
        <v>2805.824703756791</v>
      </c>
      <c r="P21" s="37">
        <f>IF(O21&lt;&gt;0,N21/O21,0)</f>
        <v>0.9182563781619878</v>
      </c>
      <c r="Q21" s="11">
        <f>SUM(B21,E21,H21,K21,N21)</f>
        <v>63544.91714055051</v>
      </c>
      <c r="R21" s="25">
        <f>SUM(C21,F21,I21,L21,O21)</f>
        <v>69201.71604769479</v>
      </c>
      <c r="S21" s="37">
        <f>IF(R21&lt;&gt;0,Q21/R21,0)</f>
        <v>0.9182563781619876</v>
      </c>
    </row>
    <row r="22" spans="1:19" ht="12.75" customHeight="1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769.2646430919616</v>
      </c>
      <c r="F22" s="25">
        <v>343.1869648644252</v>
      </c>
      <c r="G22" s="37">
        <f>IF(F22&lt;&gt;0,E22/F22,0)</f>
        <v>2.241532231260173</v>
      </c>
      <c r="H22" s="11">
        <v>11153.653637665715</v>
      </c>
      <c r="I22" s="25">
        <v>4858.276282842826</v>
      </c>
      <c r="J22" s="37">
        <f>IF(I22&lt;&gt;0,H22/I22,0)</f>
        <v>2.295804723386201</v>
      </c>
      <c r="K22" s="11">
        <v>1903.3679430712648</v>
      </c>
      <c r="L22" s="25">
        <v>927.2226528079242</v>
      </c>
      <c r="M22" s="37">
        <f>IF(L22&lt;&gt;0,K22/L22,0)</f>
        <v>2.052762556336672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13826.286223828942</v>
      </c>
      <c r="R22" s="25">
        <f>SUM(C22,F22,I22,L22,O22)</f>
        <v>6128.6859005151755</v>
      </c>
      <c r="S22" s="37">
        <f>IF(R22&lt;&gt;0,Q22/R22,0)</f>
        <v>2.2559952407850936</v>
      </c>
    </row>
    <row r="23" spans="1:19" ht="12.75" customHeight="1">
      <c r="A23" s="114" t="s">
        <v>55</v>
      </c>
      <c r="B23" s="11">
        <f>SUM(B21:B22)</f>
        <v>43663.6850591416</v>
      </c>
      <c r="C23" s="25">
        <f>C21</f>
        <v>47550.64718040976</v>
      </c>
      <c r="D23" s="37">
        <f>IF(C23&lt;&gt;0,B23/C23,0)</f>
        <v>0.9182563781619877</v>
      </c>
      <c r="E23" s="11">
        <f>SUM(E21:E22)</f>
        <v>8191.868056673834</v>
      </c>
      <c r="F23" s="25">
        <f>F21</f>
        <v>8083.367118493858</v>
      </c>
      <c r="G23" s="37">
        <f>IF(F23&lt;&gt;0,E23/F23,0)</f>
        <v>1.0134227403740872</v>
      </c>
      <c r="H23" s="11">
        <f>SUM(H21:H22)</f>
        <v>20161.569584590165</v>
      </c>
      <c r="I23" s="25">
        <f>I21</f>
        <v>9809.804931554074</v>
      </c>
      <c r="J23" s="37">
        <f>IF(I23&lt;&gt;0,H23/I23,0)</f>
        <v>2.0552467378570145</v>
      </c>
      <c r="K23" s="11">
        <f>SUM(K21:K22)</f>
        <v>2777.614233744711</v>
      </c>
      <c r="L23" s="25">
        <f>L21</f>
        <v>952.0721134802961</v>
      </c>
      <c r="M23" s="37">
        <f>IF(L23&lt;&gt;0,K23/L23,0)</f>
        <v>2.9174410156717565</v>
      </c>
      <c r="N23" s="11">
        <f>SUM(N21:N22)</f>
        <v>2576.4664302291435</v>
      </c>
      <c r="O23" s="25">
        <f>O21</f>
        <v>2805.824703756791</v>
      </c>
      <c r="P23" s="37">
        <f>IF(O23&lt;&gt;0,N23/O23,0)</f>
        <v>0.9182563781619878</v>
      </c>
      <c r="Q23" s="11">
        <f>SUM(Q21:Q22)</f>
        <v>77371.20336437946</v>
      </c>
      <c r="R23" s="25">
        <f>R21</f>
        <v>69201.71604769479</v>
      </c>
      <c r="S23" s="37">
        <f>IF(R23&lt;&gt;0,Q23/R23,0)</f>
        <v>1.118053247567649</v>
      </c>
    </row>
    <row r="24" spans="1:19" ht="12.75" customHeight="1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151"/>
      <c r="N24" s="39"/>
      <c r="O24" s="40"/>
      <c r="P24" s="157"/>
      <c r="Q24" s="158"/>
      <c r="R24" s="15"/>
      <c r="S24" s="48"/>
    </row>
    <row r="25" spans="1:19" ht="12.75" customHeight="1">
      <c r="A25" s="77" t="s">
        <v>51</v>
      </c>
      <c r="B25" s="12">
        <f>SUM(B12,B18,B23)</f>
        <v>62948.94220376434</v>
      </c>
      <c r="C25" s="25">
        <f>C21</f>
        <v>47550.64718040976</v>
      </c>
      <c r="D25" s="13">
        <f>IF(C25&lt;&gt;0,B25/C25,0)</f>
        <v>1.3238293469473212</v>
      </c>
      <c r="E25" s="12">
        <f>SUM(E12,E18,E23)</f>
        <v>12298.90427812628</v>
      </c>
      <c r="F25" s="25">
        <f>F21</f>
        <v>8083.367118493858</v>
      </c>
      <c r="G25" s="13">
        <f>IF(F25&lt;&gt;0,E25/F25,0)</f>
        <v>1.521507572010151</v>
      </c>
      <c r="H25" s="12">
        <f>SUM(H12,H18,H23)</f>
        <v>26048.730059714006</v>
      </c>
      <c r="I25" s="25">
        <f>I21</f>
        <v>9809.804931554074</v>
      </c>
      <c r="J25" s="13">
        <f>IF(I25&lt;&gt;0,H25/I25,0)</f>
        <v>2.6553769663580207</v>
      </c>
      <c r="K25" s="12">
        <f>SUM(K12,K18,K23)</f>
        <v>3449.462626796235</v>
      </c>
      <c r="L25" s="25">
        <f>L21</f>
        <v>952.0721134802961</v>
      </c>
      <c r="M25" s="13">
        <f>IF(L25&lt;&gt;0,K25/L25,0)</f>
        <v>3.62311066352604</v>
      </c>
      <c r="N25" s="12">
        <f>SUM(N12,N18,N23)</f>
        <v>3748.2983320382855</v>
      </c>
      <c r="O25" s="25">
        <f>O21</f>
        <v>2805.824703756791</v>
      </c>
      <c r="P25" s="13">
        <f>IF(O25&lt;&gt;0,N25/O25,0)</f>
        <v>1.3358989701030117</v>
      </c>
      <c r="Q25" s="12">
        <f>SUM(Q12,Q18,Q23)</f>
        <v>108494.33750043916</v>
      </c>
      <c r="R25" s="25">
        <f>R21</f>
        <v>69201.71604769479</v>
      </c>
      <c r="S25" s="13">
        <f>IF(R25&lt;&gt;0,Q25/R25,0)</f>
        <v>1.567798368261032</v>
      </c>
    </row>
    <row r="26" spans="1:17" ht="12.75" customHeight="1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92647.02122553538</v>
      </c>
      <c r="R27" s="170">
        <f>R25</f>
        <v>69201.71604769479</v>
      </c>
      <c r="S27" s="171">
        <f>IF(R27&lt;&gt;0,Q27/R27,0)</f>
        <v>1.3387965865135738</v>
      </c>
    </row>
    <row r="28" spans="1:19" ht="12.75" customHeight="1" hidden="1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8"/>
      <c r="R28" s="5"/>
      <c r="S28" s="13"/>
    </row>
    <row r="29" spans="1:19" ht="12.75" customHeight="1" hidden="1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customHeight="1" hidden="1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8" ht="12.75" hidden="1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8" ht="12.75" hidden="1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spans="1:5" ht="12.75">
      <c r="A33" s="15"/>
      <c r="B33" s="15"/>
      <c r="C33" s="15"/>
      <c r="D33" s="15"/>
      <c r="E33" s="15"/>
    </row>
    <row r="34" spans="1:3" ht="12.75">
      <c r="A34" s="31" t="s">
        <v>27</v>
      </c>
      <c r="C34" s="24"/>
    </row>
    <row r="35" spans="1:3" ht="12.75">
      <c r="A35" s="83" t="s">
        <v>76</v>
      </c>
      <c r="C35" s="24"/>
    </row>
    <row r="36" spans="1:5" ht="12.75">
      <c r="A36" s="83" t="s">
        <v>97</v>
      </c>
      <c r="B36" s="7"/>
      <c r="C36" s="7"/>
      <c r="D36" s="7"/>
      <c r="E36" s="7"/>
    </row>
    <row r="37" spans="1:18" ht="12.75">
      <c r="A37" s="72"/>
      <c r="B37" s="87"/>
      <c r="C37" s="87"/>
      <c r="D37" s="87"/>
      <c r="E37" s="87"/>
      <c r="F37" s="88"/>
      <c r="G37" s="6"/>
      <c r="H37" s="6"/>
      <c r="I37" s="6"/>
      <c r="J37" s="6"/>
      <c r="K37" s="6"/>
      <c r="L37" s="6"/>
      <c r="M37" s="5"/>
      <c r="N37" s="5"/>
      <c r="O37" s="5"/>
      <c r="P37" s="5"/>
      <c r="Q37" s="50"/>
      <c r="R37" s="50"/>
    </row>
    <row r="38" spans="1:18" ht="12.75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50"/>
      <c r="R38" s="50"/>
    </row>
    <row r="39" spans="1:18" ht="12.75">
      <c r="A39" s="32"/>
      <c r="B39" s="25"/>
      <c r="C39" s="25"/>
      <c r="D39" s="25"/>
      <c r="E39" s="25"/>
      <c r="F39" s="25"/>
      <c r="G39" s="5"/>
      <c r="H39" s="6"/>
      <c r="I39" s="5"/>
      <c r="J39" s="5"/>
      <c r="K39" s="5"/>
      <c r="L39" s="5"/>
      <c r="M39" s="5"/>
      <c r="N39" s="5"/>
      <c r="O39" s="5"/>
      <c r="P39" s="5"/>
      <c r="Q39" s="50"/>
      <c r="R39" s="50"/>
    </row>
    <row r="40" spans="1:18" ht="12.75">
      <c r="A40" s="81"/>
      <c r="B40" s="25"/>
      <c r="C40" s="25"/>
      <c r="D40" s="25"/>
      <c r="E40" s="25"/>
      <c r="F40" s="25"/>
      <c r="G40" s="5"/>
      <c r="H40" s="5"/>
      <c r="I40" s="5"/>
      <c r="J40" s="5"/>
      <c r="K40" s="5"/>
      <c r="L40" s="5"/>
      <c r="M40" s="5"/>
      <c r="N40" s="5"/>
      <c r="O40" s="5"/>
      <c r="P40" s="5"/>
      <c r="Q40" s="50"/>
      <c r="R40" s="50"/>
    </row>
    <row r="41" spans="1:18" ht="12.75">
      <c r="A41" s="82"/>
      <c r="B41" s="25"/>
      <c r="C41" s="25"/>
      <c r="D41" s="89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50"/>
      <c r="R41" s="50"/>
    </row>
    <row r="42" spans="1:18" ht="12.75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50"/>
      <c r="R42" s="50"/>
    </row>
    <row r="43" spans="1:16" ht="12.75">
      <c r="A43" s="81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82"/>
      <c r="B44" s="25"/>
      <c r="C44" s="25"/>
      <c r="D44" s="25"/>
      <c r="E44" s="2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82"/>
      <c r="B45" s="25"/>
      <c r="C45" s="25"/>
      <c r="D45" s="25"/>
      <c r="E45" s="25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32"/>
      <c r="B46" s="25"/>
      <c r="C46" s="25"/>
      <c r="D46" s="25"/>
      <c r="E46" s="25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3" width="8.710937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7" t="s">
        <v>89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172"/>
      <c r="N8" s="11"/>
      <c r="O8" s="25"/>
      <c r="P8" s="37"/>
      <c r="Q8" s="11"/>
      <c r="R8" s="25"/>
      <c r="S8" s="37"/>
    </row>
    <row r="9" spans="1:19" ht="12.75" customHeight="1">
      <c r="A9" s="114" t="s">
        <v>2</v>
      </c>
      <c r="B9" s="11">
        <v>117.93908559031136</v>
      </c>
      <c r="C9" s="25">
        <v>565.42994119514</v>
      </c>
      <c r="D9" s="37">
        <f>IF(C9&lt;&gt;0,B9/C9,0)</f>
        <v>0.20858302151638</v>
      </c>
      <c r="E9" s="11">
        <v>0</v>
      </c>
      <c r="F9" s="25">
        <v>0</v>
      </c>
      <c r="G9" s="37">
        <f>IF(F9&lt;&gt;0,E9/F9,0)</f>
        <v>0</v>
      </c>
      <c r="H9" s="11">
        <v>20.045388046741042</v>
      </c>
      <c r="I9" s="25">
        <v>198.59479651715534</v>
      </c>
      <c r="J9" s="37">
        <f>IF(I9&lt;&gt;0,H9/I9,0)</f>
        <v>0.10093611916468037</v>
      </c>
      <c r="K9" s="11">
        <v>493.0519876385524</v>
      </c>
      <c r="L9" s="25">
        <v>2441.625091891552</v>
      </c>
      <c r="M9" s="37">
        <f>IF(L9&lt;&gt;0,K9/L9,0)</f>
        <v>0.20193599307114754</v>
      </c>
      <c r="N9" s="11">
        <v>99.8971738688666</v>
      </c>
      <c r="O9" s="25">
        <v>637.8097986526107</v>
      </c>
      <c r="P9" s="37">
        <f>IF(O9&lt;&gt;0,N9/O9,0)</f>
        <v>0.15662533576608875</v>
      </c>
      <c r="Q9" s="11">
        <f aca="true" t="shared" si="0" ref="Q9:R11">SUM(B9,E9,H9,K9,N9)</f>
        <v>730.9336351444714</v>
      </c>
      <c r="R9" s="25">
        <f t="shared" si="0"/>
        <v>3843.459628256458</v>
      </c>
      <c r="S9" s="37">
        <f>IF(R9&lt;&gt;0,Q9/R9,0)</f>
        <v>0.19017596276302015</v>
      </c>
    </row>
    <row r="10" spans="1:19" ht="12.75" customHeight="1">
      <c r="A10" s="114" t="s">
        <v>64</v>
      </c>
      <c r="B10" s="11">
        <v>414.9514963425266</v>
      </c>
      <c r="C10" s="25">
        <v>565.4299411951399</v>
      </c>
      <c r="D10" s="37">
        <f>IF(C10&lt;&gt;0,B10/C10,0)</f>
        <v>0.733868983777991</v>
      </c>
      <c r="E10" s="11">
        <v>0</v>
      </c>
      <c r="F10" s="25">
        <v>0</v>
      </c>
      <c r="G10" s="37">
        <f>IF(F10&lt;&gt;0,E10/F10,0)</f>
        <v>0</v>
      </c>
      <c r="H10" s="11">
        <v>157.66643643915128</v>
      </c>
      <c r="I10" s="25">
        <v>198.5947965171554</v>
      </c>
      <c r="J10" s="37">
        <f>IF(I10&lt;&gt;0,H10/I10,0)</f>
        <v>0.7939102091505778</v>
      </c>
      <c r="K10" s="11">
        <v>2008.0190683725737</v>
      </c>
      <c r="L10" s="25">
        <v>2441.625091891552</v>
      </c>
      <c r="M10" s="37">
        <f>IF(L10&lt;&gt;0,K10/L10,0)</f>
        <v>0.8224108914349912</v>
      </c>
      <c r="N10" s="11">
        <v>468.0688287808363</v>
      </c>
      <c r="O10" s="25">
        <v>637.8097986526105</v>
      </c>
      <c r="P10" s="37">
        <f>IF(O10&lt;&gt;0,N10/O10,0)</f>
        <v>0.7338689837779909</v>
      </c>
      <c r="Q10" s="11">
        <f t="shared" si="0"/>
        <v>3048.7058299350874</v>
      </c>
      <c r="R10" s="25">
        <f t="shared" si="0"/>
        <v>3843.4596282564576</v>
      </c>
      <c r="S10" s="37">
        <f>IF(R10&lt;&gt;0,Q10/R10,0)</f>
        <v>0.793219163152261</v>
      </c>
    </row>
    <row r="11" spans="1:19" ht="12.75" customHeight="1">
      <c r="A11" s="114" t="s">
        <v>65</v>
      </c>
      <c r="B11" s="11">
        <v>0</v>
      </c>
      <c r="C11" s="25">
        <v>0</v>
      </c>
      <c r="D11" s="37">
        <f>IF(C11&lt;&gt;0,B11/C11,0)</f>
        <v>0</v>
      </c>
      <c r="E11" s="11">
        <v>0</v>
      </c>
      <c r="F11" s="25">
        <v>0</v>
      </c>
      <c r="G11" s="37">
        <f>IF(F11&lt;&gt;0,E11/F11,0)</f>
        <v>0</v>
      </c>
      <c r="H11" s="11">
        <v>9.567506304064324</v>
      </c>
      <c r="I11" s="25">
        <v>54.14511285602268</v>
      </c>
      <c r="J11" s="37">
        <f>IF(I11&lt;&gt;0,H11/I11,0)</f>
        <v>0.17670119793646547</v>
      </c>
      <c r="K11" s="11">
        <v>355.50692678353516</v>
      </c>
      <c r="L11" s="25">
        <v>2011.9101111660882</v>
      </c>
      <c r="M11" s="37">
        <f>IF(L11&lt;&gt;0,K11/L11,0)</f>
        <v>0.17670119793646547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365.07443308759946</v>
      </c>
      <c r="R11" s="25">
        <f t="shared" si="0"/>
        <v>2066.055224022111</v>
      </c>
      <c r="S11" s="37">
        <f>IF(R11&lt;&gt;0,Q11/R11,0)</f>
        <v>0.17670119793646544</v>
      </c>
    </row>
    <row r="12" spans="1:19" ht="12.75" customHeight="1">
      <c r="A12" s="114" t="s">
        <v>55</v>
      </c>
      <c r="B12" s="11">
        <f>SUM(B9:B11)</f>
        <v>532.8905819328379</v>
      </c>
      <c r="C12" s="25">
        <f>C9</f>
        <v>565.42994119514</v>
      </c>
      <c r="D12" s="37">
        <f>IF(C12&lt;&gt;0,B12/C12,0)</f>
        <v>0.9424520052943708</v>
      </c>
      <c r="E12" s="11">
        <f>SUM(E9:E11)</f>
        <v>0</v>
      </c>
      <c r="F12" s="25">
        <f>F9</f>
        <v>0</v>
      </c>
      <c r="G12" s="37">
        <f>IF(F12&lt;&gt;0,E12/F12,0)</f>
        <v>0</v>
      </c>
      <c r="H12" s="11">
        <f>SUM(H9:H11)</f>
        <v>187.27933078995665</v>
      </c>
      <c r="I12" s="25">
        <f>I9</f>
        <v>198.59479651715534</v>
      </c>
      <c r="J12" s="37">
        <f>IF(I12&lt;&gt;0,H12/I12,0)</f>
        <v>0.943022345370357</v>
      </c>
      <c r="K12" s="11">
        <f>SUM(K9:K11)</f>
        <v>2856.5779827946612</v>
      </c>
      <c r="L12" s="25">
        <f>L9</f>
        <v>2441.625091891552</v>
      </c>
      <c r="M12" s="37">
        <f>IF(L12&lt;&gt;0,K12/L12,0)</f>
        <v>1.1699494702446889</v>
      </c>
      <c r="N12" s="11">
        <f>SUM(N9:N11)</f>
        <v>567.9660026497029</v>
      </c>
      <c r="O12" s="25">
        <f>O9</f>
        <v>637.8097986526107</v>
      </c>
      <c r="P12" s="37">
        <f>IF(O12&lt;&gt;0,N12/O12,0)</f>
        <v>0.8904943195440795</v>
      </c>
      <c r="Q12" s="11">
        <f>SUM(Q9:Q11)</f>
        <v>4144.713898167158</v>
      </c>
      <c r="R12" s="25">
        <f>R9</f>
        <v>3843.459628256458</v>
      </c>
      <c r="S12" s="37">
        <f>IF(R12&lt;&gt;0,Q12/R12,0)</f>
        <v>1.078381015816045</v>
      </c>
    </row>
    <row r="13" spans="1:19" ht="12.75" customHeight="1">
      <c r="A13" s="114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11"/>
      <c r="R13" s="25"/>
      <c r="S13" s="36"/>
    </row>
    <row r="14" spans="1:19" ht="12.75" customHeight="1">
      <c r="A14" s="164" t="s">
        <v>61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11"/>
      <c r="R14" s="25"/>
      <c r="S14" s="36"/>
    </row>
    <row r="15" spans="1:19" ht="12.75" customHeight="1">
      <c r="A15" s="114" t="s">
        <v>2</v>
      </c>
      <c r="B15" s="11">
        <v>32.0279465312528</v>
      </c>
      <c r="C15" s="25">
        <v>300.1753065114304</v>
      </c>
      <c r="D15" s="37">
        <f>IF(C15&lt;&gt;0,B15/C15,0)</f>
        <v>0.10669747256519653</v>
      </c>
      <c r="E15" s="11">
        <v>0</v>
      </c>
      <c r="F15" s="25">
        <v>0</v>
      </c>
      <c r="G15" s="37">
        <f>IF(F15&lt;&gt;0,E15/F15,0)</f>
        <v>0</v>
      </c>
      <c r="H15" s="11">
        <v>10.81653606549585</v>
      </c>
      <c r="I15" s="25">
        <v>43.25934729895419</v>
      </c>
      <c r="J15" s="37">
        <f>IF(I15&lt;&gt;0,H15/I15,0)</f>
        <v>0.2500392803142766</v>
      </c>
      <c r="K15" s="11">
        <v>0</v>
      </c>
      <c r="L15" s="25">
        <v>0</v>
      </c>
      <c r="M15" s="37">
        <f>IF(L15&lt;&gt;0,K15/L15,0)</f>
        <v>0</v>
      </c>
      <c r="N15" s="11">
        <v>31.88165113767694</v>
      </c>
      <c r="O15" s="25">
        <v>357.9437799807362</v>
      </c>
      <c r="P15" s="37">
        <f>IF(O15&lt;&gt;0,N15/O15,0)</f>
        <v>0.08906887874792165</v>
      </c>
      <c r="Q15" s="11">
        <f aca="true" t="shared" si="1" ref="Q15:R17">SUM(B15,E15,H15,K15,N15)</f>
        <v>74.72613373442559</v>
      </c>
      <c r="R15" s="25">
        <f t="shared" si="1"/>
        <v>701.3784337911209</v>
      </c>
      <c r="S15" s="37">
        <f>IF(R15&lt;&gt;0,Q15/R15,0)</f>
        <v>0.10654181841678917</v>
      </c>
    </row>
    <row r="16" spans="1:19" ht="12.75" customHeight="1">
      <c r="A16" s="114" t="s">
        <v>3</v>
      </c>
      <c r="B16" s="11">
        <v>105.91886257299882</v>
      </c>
      <c r="C16" s="25">
        <v>300.17530651143034</v>
      </c>
      <c r="D16" s="37">
        <f>IF(C16&lt;&gt;0,B16/C16,0)</f>
        <v>0.35285668166367157</v>
      </c>
      <c r="E16" s="11">
        <v>0</v>
      </c>
      <c r="F16" s="25">
        <v>0</v>
      </c>
      <c r="G16" s="37">
        <f>IF(F16&lt;&gt;0,E16/F16,0)</f>
        <v>0</v>
      </c>
      <c r="H16" s="11">
        <v>10.222587732497654</v>
      </c>
      <c r="I16" s="25">
        <v>43.2593472989542</v>
      </c>
      <c r="J16" s="37">
        <f>IF(I16&lt;&gt;0,H16/I16,0)</f>
        <v>0.2363093382304635</v>
      </c>
      <c r="K16" s="11">
        <v>0</v>
      </c>
      <c r="L16" s="25">
        <v>0</v>
      </c>
      <c r="M16" s="37">
        <f>IF(L16&lt;&gt;0,K16/L16,0)</f>
        <v>0</v>
      </c>
      <c r="N16" s="11">
        <v>126.30285442615394</v>
      </c>
      <c r="O16" s="25">
        <v>357.9437799807363</v>
      </c>
      <c r="P16" s="37">
        <f>IF(O16&lt;&gt;0,N16/O16,0)</f>
        <v>0.3528566816636715</v>
      </c>
      <c r="Q16" s="11">
        <f t="shared" si="1"/>
        <v>242.44430473165042</v>
      </c>
      <c r="R16" s="25">
        <f t="shared" si="1"/>
        <v>701.3784337911209</v>
      </c>
      <c r="S16" s="37">
        <f>IF(R16&lt;&gt;0,Q16/R16,0)</f>
        <v>0.3456683197702274</v>
      </c>
    </row>
    <row r="17" spans="1:19" ht="12.75" customHeight="1">
      <c r="A17" s="114" t="s">
        <v>66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13.523855492051952</v>
      </c>
      <c r="I17" s="25">
        <v>43.2593472989542</v>
      </c>
      <c r="J17" s="37">
        <f>IF(I17&lt;&gt;0,H17/I17,0)</f>
        <v>0.3126227355811005</v>
      </c>
      <c r="K17" s="11">
        <v>0</v>
      </c>
      <c r="L17" s="25">
        <v>0</v>
      </c>
      <c r="M17" s="37">
        <f>IF(L17&lt;&gt;0,K17/L17,0)</f>
        <v>0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13.523855492051952</v>
      </c>
      <c r="R17" s="25">
        <f t="shared" si="1"/>
        <v>43.2593472989542</v>
      </c>
      <c r="S17" s="37">
        <f>IF(R17&lt;&gt;0,Q17/R17,0)</f>
        <v>0.3126227355811005</v>
      </c>
    </row>
    <row r="18" spans="1:19" ht="12.75" customHeight="1">
      <c r="A18" s="114" t="s">
        <v>55</v>
      </c>
      <c r="B18" s="11">
        <f>SUM(B15:B17)</f>
        <v>137.94680910425163</v>
      </c>
      <c r="C18" s="25">
        <f>C15</f>
        <v>300.1753065114304</v>
      </c>
      <c r="D18" s="37">
        <f>IF(C18&lt;&gt;0,B18/C18,0)</f>
        <v>0.4595541542288681</v>
      </c>
      <c r="E18" s="11">
        <f>SUM(E15:E17)</f>
        <v>0</v>
      </c>
      <c r="F18" s="25">
        <f>F15</f>
        <v>0</v>
      </c>
      <c r="G18" s="37">
        <f>IF(F18&lt;&gt;0,E18/F18,0)</f>
        <v>0</v>
      </c>
      <c r="H18" s="11">
        <f>SUM(H15:H17)</f>
        <v>34.562979290045455</v>
      </c>
      <c r="I18" s="25">
        <f>I15</f>
        <v>43.25934729895419</v>
      </c>
      <c r="J18" s="37">
        <f>IF(I18&lt;&gt;0,H18/I18,0)</f>
        <v>0.7989713541258406</v>
      </c>
      <c r="K18" s="11">
        <f>SUM(K15:K17)</f>
        <v>0</v>
      </c>
      <c r="L18" s="25">
        <f>L15</f>
        <v>0</v>
      </c>
      <c r="M18" s="37">
        <f>IF(L18&lt;&gt;0,K18/L18,0)</f>
        <v>0</v>
      </c>
      <c r="N18" s="11">
        <f>SUM(N15:N17)</f>
        <v>158.1845055638309</v>
      </c>
      <c r="O18" s="25">
        <f>O15</f>
        <v>357.9437799807362</v>
      </c>
      <c r="P18" s="37">
        <f>IF(O18&lt;&gt;0,N18/O18,0)</f>
        <v>0.44192556041159325</v>
      </c>
      <c r="Q18" s="11">
        <f>SUM(Q15:Q17)</f>
        <v>330.69429395812796</v>
      </c>
      <c r="R18" s="25">
        <f>R15</f>
        <v>701.3784337911209</v>
      </c>
      <c r="S18" s="37">
        <f>IF(R18&lt;&gt;0,Q18/R18,0)</f>
        <v>0.4714919621503686</v>
      </c>
    </row>
    <row r="19" spans="1:19" ht="12.75" customHeight="1">
      <c r="A19" s="114"/>
      <c r="B19" s="11"/>
      <c r="C19" s="25"/>
      <c r="D19" s="36"/>
      <c r="E19" s="11"/>
      <c r="F19" s="25"/>
      <c r="G19" s="36"/>
      <c r="H19" s="11"/>
      <c r="I19" s="25"/>
      <c r="J19" s="36"/>
      <c r="K19" s="11"/>
      <c r="L19" s="25"/>
      <c r="M19" s="36"/>
      <c r="N19" s="11"/>
      <c r="O19" s="25"/>
      <c r="P19" s="36"/>
      <c r="Q19" s="11"/>
      <c r="R19" s="25"/>
      <c r="S19" s="36"/>
    </row>
    <row r="20" spans="1:19" ht="12.75" customHeight="1">
      <c r="A20" s="165" t="s">
        <v>69</v>
      </c>
      <c r="B20" s="11"/>
      <c r="C20" s="25"/>
      <c r="D20" s="36"/>
      <c r="E20" s="11"/>
      <c r="F20" s="25"/>
      <c r="G20" s="36"/>
      <c r="H20" s="11"/>
      <c r="I20" s="25"/>
      <c r="J20" s="36"/>
      <c r="K20" s="11"/>
      <c r="L20" s="25"/>
      <c r="M20" s="36"/>
      <c r="N20" s="11"/>
      <c r="O20" s="25"/>
      <c r="P20" s="36"/>
      <c r="Q20" s="11"/>
      <c r="R20" s="25"/>
      <c r="S20" s="36"/>
    </row>
    <row r="21" spans="1:19" ht="12.75" customHeight="1">
      <c r="A21" s="134" t="s">
        <v>62</v>
      </c>
      <c r="B21" s="11">
        <v>10852.172187552516</v>
      </c>
      <c r="C21" s="25">
        <v>865.6052477065705</v>
      </c>
      <c r="D21" s="37">
        <f>IF(C21&lt;&gt;0,B21/C21,0)</f>
        <v>12.537091493270694</v>
      </c>
      <c r="E21" s="11">
        <v>0</v>
      </c>
      <c r="F21" s="25">
        <v>0</v>
      </c>
      <c r="G21" s="37">
        <f>IF(F21&lt;&gt;0,E21/F21,0)</f>
        <v>0</v>
      </c>
      <c r="H21" s="11">
        <v>3032.1475290492135</v>
      </c>
      <c r="I21" s="25">
        <v>241.8541438161095</v>
      </c>
      <c r="J21" s="37">
        <f>IF(I21&lt;&gt;0,H21/I21,0)</f>
        <v>12.537091493270694</v>
      </c>
      <c r="K21" s="11">
        <v>30610.877169309853</v>
      </c>
      <c r="L21" s="25">
        <v>2441.625091891552</v>
      </c>
      <c r="M21" s="37">
        <f>IF(L21&lt;&gt;0,K21/L21,0)</f>
        <v>12.537091493270694</v>
      </c>
      <c r="N21" s="11">
        <v>12483.853720077985</v>
      </c>
      <c r="O21" s="25">
        <v>995.7535786333468</v>
      </c>
      <c r="P21" s="37">
        <f>IF(O21&lt;&gt;0,N21/O21,0)</f>
        <v>12.537091493270696</v>
      </c>
      <c r="Q21" s="11">
        <f>SUM(B21,E21,H21,K21,N21)</f>
        <v>56979.05060598957</v>
      </c>
      <c r="R21" s="25">
        <f>SUM(C21,F21,I21,L21,O21)</f>
        <v>4544.838062047579</v>
      </c>
      <c r="S21" s="37">
        <f>IF(R21&lt;&gt;0,Q21/R21,0)</f>
        <v>12.537091493270694</v>
      </c>
    </row>
    <row r="22" spans="1:19" ht="12.75" customHeight="1">
      <c r="A22" s="134" t="s">
        <v>70</v>
      </c>
      <c r="B22" s="11">
        <v>0</v>
      </c>
      <c r="C22" s="25">
        <v>0</v>
      </c>
      <c r="D22" s="37">
        <f>IF(C22&lt;&gt;0,B22/C22,0)</f>
        <v>0</v>
      </c>
      <c r="E22" s="11">
        <v>0</v>
      </c>
      <c r="F22" s="25">
        <v>0</v>
      </c>
      <c r="G22" s="37">
        <f>IF(F22&lt;&gt;0,E22/F22,0)</f>
        <v>0</v>
      </c>
      <c r="H22" s="11">
        <v>225.72283240833528</v>
      </c>
      <c r="I22" s="25">
        <v>97.40446015497689</v>
      </c>
      <c r="J22" s="37">
        <f>IF(I22&lt;&gt;0,H22/I22,0)</f>
        <v>2.317376761281726</v>
      </c>
      <c r="K22" s="11">
        <v>4382.298963524065</v>
      </c>
      <c r="L22" s="25">
        <v>2011.9101111660877</v>
      </c>
      <c r="M22" s="37">
        <f>IF(L22&lt;&gt;0,K22/L22,0)</f>
        <v>2.178178308862973</v>
      </c>
      <c r="N22" s="11">
        <v>0</v>
      </c>
      <c r="O22" s="25">
        <v>0</v>
      </c>
      <c r="P22" s="37">
        <f>IF(O22&lt;&gt;0,N22/O22,0)</f>
        <v>0</v>
      </c>
      <c r="Q22" s="11">
        <f>SUM(B22,E22,H22,K22,N22)</f>
        <v>4608.0217959324</v>
      </c>
      <c r="R22" s="25">
        <f>SUM(C22,F22,I22,L22,O22)</f>
        <v>2109.3145713210647</v>
      </c>
      <c r="S22" s="37">
        <f>IF(R22&lt;&gt;0,Q22/R22,0)</f>
        <v>2.184606250098767</v>
      </c>
    </row>
    <row r="23" spans="1:19" ht="12.75" customHeight="1">
      <c r="A23" s="114" t="s">
        <v>55</v>
      </c>
      <c r="B23" s="11">
        <f>SUM(B21:B22)</f>
        <v>10852.172187552516</v>
      </c>
      <c r="C23" s="25">
        <f>C21</f>
        <v>865.6052477065705</v>
      </c>
      <c r="D23" s="37">
        <f>IF(C23&lt;&gt;0,B23/C23,0)</f>
        <v>12.537091493270694</v>
      </c>
      <c r="E23" s="11">
        <f>SUM(E21:E22)</f>
        <v>0</v>
      </c>
      <c r="F23" s="25">
        <f>F21</f>
        <v>0</v>
      </c>
      <c r="G23" s="37">
        <f>IF(F23&lt;&gt;0,E23/F23,0)</f>
        <v>0</v>
      </c>
      <c r="H23" s="11">
        <f>SUM(H21:H22)</f>
        <v>3257.870361457549</v>
      </c>
      <c r="I23" s="25">
        <f>I21</f>
        <v>241.8541438161095</v>
      </c>
      <c r="J23" s="37">
        <f>IF(I23&lt;&gt;0,H23/I23,0)</f>
        <v>13.470392981708123</v>
      </c>
      <c r="K23" s="11">
        <f>SUM(K21:K22)</f>
        <v>34993.17613283392</v>
      </c>
      <c r="L23" s="25">
        <f>L21</f>
        <v>2441.625091891552</v>
      </c>
      <c r="M23" s="37">
        <f>IF(L23&lt;&gt;0,K23/L23,0)</f>
        <v>14.331920264517082</v>
      </c>
      <c r="N23" s="11">
        <f>SUM(N21:N22)</f>
        <v>12483.853720077985</v>
      </c>
      <c r="O23" s="25">
        <f>O21</f>
        <v>995.7535786333468</v>
      </c>
      <c r="P23" s="37">
        <f>IF(O23&lt;&gt;0,N23/O23,0)</f>
        <v>12.537091493270696</v>
      </c>
      <c r="Q23" s="11">
        <f>SUM(Q21:Q22)</f>
        <v>61587.07240192197</v>
      </c>
      <c r="R23" s="25">
        <f>R21</f>
        <v>4544.838062047579</v>
      </c>
      <c r="S23" s="37">
        <f>IF(R23&lt;&gt;0,Q23/R23,0)</f>
        <v>13.5509938002445</v>
      </c>
    </row>
    <row r="24" spans="1:19" ht="12.75" customHeight="1">
      <c r="A24" s="161"/>
      <c r="B24" s="39"/>
      <c r="C24" s="40"/>
      <c r="D24" s="48"/>
      <c r="E24" s="39"/>
      <c r="F24" s="40"/>
      <c r="G24" s="48"/>
      <c r="H24" s="39"/>
      <c r="I24" s="40"/>
      <c r="J24" s="48"/>
      <c r="K24" s="39"/>
      <c r="L24" s="40"/>
      <c r="M24" s="48"/>
      <c r="N24" s="39"/>
      <c r="O24" s="40"/>
      <c r="P24" s="48"/>
      <c r="Q24" s="158"/>
      <c r="R24" s="15"/>
      <c r="S24" s="48"/>
    </row>
    <row r="25" spans="1:19" ht="12.75" customHeight="1">
      <c r="A25" s="77" t="s">
        <v>51</v>
      </c>
      <c r="B25" s="12">
        <f>SUM(B12,B18,B23)</f>
        <v>11523.009578589606</v>
      </c>
      <c r="C25" s="25">
        <f>C21</f>
        <v>865.6052477065705</v>
      </c>
      <c r="D25" s="13">
        <f>IF(C25&lt;&gt;0,B25/C25,0)</f>
        <v>13.312083780822647</v>
      </c>
      <c r="E25" s="12">
        <f>SUM(E12,E18,E23)</f>
        <v>0</v>
      </c>
      <c r="F25" s="25">
        <f>F21</f>
        <v>0</v>
      </c>
      <c r="G25" s="13">
        <f>IF(F25&lt;&gt;0,E25/F25,0)</f>
        <v>0</v>
      </c>
      <c r="H25" s="12">
        <f>SUM(H12,H18,H23)</f>
        <v>3479.7126715375507</v>
      </c>
      <c r="I25" s="25">
        <f>I21</f>
        <v>241.8541438161095</v>
      </c>
      <c r="J25" s="13">
        <f>IF(I25&lt;&gt;0,H25/I25,0)</f>
        <v>14.387649583475</v>
      </c>
      <c r="K25" s="12">
        <f>SUM(K12,K18,K23)</f>
        <v>37849.75411562858</v>
      </c>
      <c r="L25" s="25">
        <f>L21</f>
        <v>2441.625091891552</v>
      </c>
      <c r="M25" s="13">
        <f>IF(L25&lt;&gt;0,K25/L25,0)</f>
        <v>15.501869734761772</v>
      </c>
      <c r="N25" s="12">
        <f>SUM(N12,N18,N23)</f>
        <v>13210.004228291518</v>
      </c>
      <c r="O25" s="25">
        <f>O21</f>
        <v>995.7535786333468</v>
      </c>
      <c r="P25" s="13">
        <f>IF(O25&lt;&gt;0,N25/O25,0)</f>
        <v>13.266338692372065</v>
      </c>
      <c r="Q25" s="12">
        <f>SUM(Q12,Q18,Q23)</f>
        <v>66062.48059404726</v>
      </c>
      <c r="R25" s="25">
        <f>R21</f>
        <v>4544.838062047579</v>
      </c>
      <c r="S25" s="13">
        <f>IF(R25&lt;&gt;0,Q25/R25,0)</f>
        <v>14.535717156946232</v>
      </c>
    </row>
    <row r="26" spans="1:17" ht="12.75" customHeight="1">
      <c r="A26" s="76"/>
      <c r="B26" s="25"/>
      <c r="C26" s="58"/>
      <c r="D26" s="59"/>
      <c r="E26" s="58"/>
      <c r="G26" s="32"/>
      <c r="H26" s="58"/>
      <c r="J26" s="59"/>
      <c r="K26" s="58"/>
      <c r="L26" s="58"/>
      <c r="N26" s="58"/>
      <c r="O26" s="7"/>
      <c r="P26" s="7"/>
      <c r="Q26" s="7"/>
    </row>
    <row r="27" spans="1:19" ht="12.75" customHeight="1">
      <c r="A27" s="76"/>
      <c r="B27" s="25"/>
      <c r="C27" s="58"/>
      <c r="D27" s="59"/>
      <c r="E27" s="58"/>
      <c r="G27" s="32"/>
      <c r="H27" s="58"/>
      <c r="J27" s="59"/>
      <c r="K27" s="58"/>
      <c r="L27" s="58"/>
      <c r="N27" s="58"/>
      <c r="O27" s="7"/>
      <c r="P27" s="70" t="s">
        <v>77</v>
      </c>
      <c r="Q27" s="169">
        <f>Q25-SUM(Q11,Q17,Q22)</f>
        <v>61075.86050953521</v>
      </c>
      <c r="R27" s="170">
        <f>R25</f>
        <v>4544.838062047579</v>
      </c>
      <c r="S27" s="171">
        <f>IF(R27&lt;&gt;0,Q27/R27,0)</f>
        <v>13.438511928413748</v>
      </c>
    </row>
    <row r="28" spans="1:17" ht="12.75" customHeight="1" hidden="1">
      <c r="A28" s="76"/>
      <c r="B28" s="25"/>
      <c r="C28" s="58"/>
      <c r="D28" s="59"/>
      <c r="E28" s="58"/>
      <c r="G28" s="32"/>
      <c r="H28" s="58"/>
      <c r="J28" s="59"/>
      <c r="K28" s="58"/>
      <c r="L28" s="58"/>
      <c r="N28" s="58"/>
      <c r="O28" s="7"/>
      <c r="P28" s="7"/>
      <c r="Q28" s="7"/>
    </row>
    <row r="29" spans="1:19" ht="12.75" customHeight="1" hidden="1">
      <c r="A29" s="84" t="s">
        <v>26</v>
      </c>
      <c r="B29" s="9">
        <v>0</v>
      </c>
      <c r="C29" s="9">
        <v>0</v>
      </c>
      <c r="D29" s="74"/>
      <c r="E29" s="9">
        <v>0</v>
      </c>
      <c r="F29" s="9">
        <v>0</v>
      </c>
      <c r="G29" s="74"/>
      <c r="H29" s="9">
        <v>0</v>
      </c>
      <c r="I29" s="9">
        <v>0</v>
      </c>
      <c r="J29" s="75"/>
      <c r="K29" s="9">
        <v>0</v>
      </c>
      <c r="L29" s="9">
        <v>0</v>
      </c>
      <c r="N29" s="9">
        <v>0</v>
      </c>
      <c r="O29" s="9">
        <v>0</v>
      </c>
      <c r="Q29" s="9">
        <v>0</v>
      </c>
      <c r="R29" s="9">
        <v>0</v>
      </c>
      <c r="S29" s="85"/>
    </row>
    <row r="30" spans="1:19" ht="12.75" customHeight="1" hidden="1">
      <c r="A30" s="84"/>
      <c r="B30" s="9">
        <v>0</v>
      </c>
      <c r="C30" s="9">
        <v>0</v>
      </c>
      <c r="E30" s="9">
        <v>0</v>
      </c>
      <c r="F30" s="9">
        <v>0</v>
      </c>
      <c r="H30" s="9">
        <v>0</v>
      </c>
      <c r="I30" s="9">
        <v>0</v>
      </c>
      <c r="K30" s="9">
        <v>0</v>
      </c>
      <c r="L30" s="9">
        <v>0</v>
      </c>
      <c r="N30" s="9">
        <v>0</v>
      </c>
      <c r="O30" s="9">
        <v>0</v>
      </c>
      <c r="Q30" s="9">
        <v>0</v>
      </c>
      <c r="R30" s="9">
        <v>0</v>
      </c>
      <c r="S30" s="86"/>
    </row>
    <row r="31" spans="1:18" ht="12.75" hidden="1">
      <c r="A31" s="64"/>
      <c r="C31" s="9">
        <v>0</v>
      </c>
      <c r="D31" s="5"/>
      <c r="F31" s="9">
        <v>0</v>
      </c>
      <c r="G31" s="6"/>
      <c r="H31" s="6"/>
      <c r="I31" s="9">
        <v>0</v>
      </c>
      <c r="J31" s="6"/>
      <c r="K31" s="6"/>
      <c r="L31" s="9">
        <v>0</v>
      </c>
      <c r="M31" s="5"/>
      <c r="N31" s="5"/>
      <c r="O31" s="9">
        <v>0</v>
      </c>
      <c r="P31" s="5"/>
      <c r="Q31" s="50"/>
      <c r="R31" s="9">
        <v>0</v>
      </c>
    </row>
    <row r="32" spans="1:18" ht="12.75" hidden="1">
      <c r="A32" s="64"/>
      <c r="B32" s="50"/>
      <c r="C32" s="9">
        <f>C12+C18-C23</f>
        <v>0</v>
      </c>
      <c r="D32" s="5"/>
      <c r="E32" s="50"/>
      <c r="F32" s="9">
        <f>F12+F18-F23</f>
        <v>0</v>
      </c>
      <c r="G32" s="6"/>
      <c r="H32" s="6"/>
      <c r="I32" s="9">
        <f>I12+I18-I23</f>
        <v>0</v>
      </c>
      <c r="J32" s="6"/>
      <c r="K32" s="6"/>
      <c r="L32" s="9">
        <f>L12+L18-L23</f>
        <v>0</v>
      </c>
      <c r="M32" s="5"/>
      <c r="N32" s="5"/>
      <c r="O32" s="9">
        <f>O12+O18-O23</f>
        <v>0</v>
      </c>
      <c r="P32" s="5"/>
      <c r="Q32" s="50"/>
      <c r="R32" s="9">
        <f>R12+R18-R23</f>
        <v>0</v>
      </c>
    </row>
    <row r="33" ht="12.75" hidden="1"/>
    <row r="34" spans="17:18" ht="12.75" hidden="1">
      <c r="Q34" s="9">
        <v>0</v>
      </c>
      <c r="R34" s="9">
        <v>0</v>
      </c>
    </row>
    <row r="35" spans="17:18" ht="12.75" hidden="1">
      <c r="Q35" s="9">
        <v>0</v>
      </c>
      <c r="R35" s="9">
        <v>0</v>
      </c>
    </row>
    <row r="36" spans="1:18" ht="12.75" hidden="1">
      <c r="A36" s="70"/>
      <c r="B36" s="6"/>
      <c r="D36" s="6"/>
      <c r="E36" s="6"/>
      <c r="Q36" s="9">
        <v>0</v>
      </c>
      <c r="R36" s="9">
        <v>0</v>
      </c>
    </row>
    <row r="37" spans="1:18" ht="12.75" hidden="1">
      <c r="A37" s="72"/>
      <c r="B37" s="87"/>
      <c r="D37" s="87"/>
      <c r="E37" s="87"/>
      <c r="Q37" s="9">
        <v>0</v>
      </c>
      <c r="R37" s="9">
        <v>0</v>
      </c>
    </row>
    <row r="38" spans="1:18" ht="12.75" hidden="1">
      <c r="A38" s="72"/>
      <c r="B38" s="87"/>
      <c r="C38" s="87"/>
      <c r="D38" s="87"/>
      <c r="E38" s="87"/>
      <c r="F38" s="88"/>
      <c r="G38" s="6"/>
      <c r="H38" s="6"/>
      <c r="I38" s="6"/>
      <c r="J38" s="6"/>
      <c r="K38" s="6"/>
      <c r="L38" s="6"/>
      <c r="M38" s="5"/>
      <c r="N38" s="5"/>
      <c r="O38" s="5"/>
      <c r="P38" s="5"/>
      <c r="Q38" s="9">
        <v>0</v>
      </c>
      <c r="R38" s="9">
        <v>0</v>
      </c>
    </row>
    <row r="39" spans="1:18" ht="12.75" hidden="1">
      <c r="A39" s="72"/>
      <c r="B39" s="87"/>
      <c r="C39" s="87"/>
      <c r="D39" s="87"/>
      <c r="E39" s="87"/>
      <c r="F39" s="88"/>
      <c r="G39" s="6"/>
      <c r="H39" s="6"/>
      <c r="I39" s="6"/>
      <c r="J39" s="6"/>
      <c r="K39" s="6"/>
      <c r="L39" s="6"/>
      <c r="M39" s="5"/>
      <c r="N39" s="5"/>
      <c r="O39" s="5"/>
      <c r="P39" s="5"/>
      <c r="Q39" s="9">
        <v>0</v>
      </c>
      <c r="R39" s="9">
        <v>0</v>
      </c>
    </row>
    <row r="40" spans="1:18" ht="12.75" hidden="1">
      <c r="A40" s="32"/>
      <c r="B40" s="25"/>
      <c r="C40" s="25"/>
      <c r="D40" s="25"/>
      <c r="E40" s="25"/>
      <c r="F40" s="25"/>
      <c r="G40" s="5"/>
      <c r="H40" s="6"/>
      <c r="I40" s="5"/>
      <c r="J40" s="5"/>
      <c r="K40" s="5"/>
      <c r="L40" s="5"/>
      <c r="M40" s="5"/>
      <c r="N40" s="5"/>
      <c r="O40" s="5"/>
      <c r="P40" s="5"/>
      <c r="Q40" s="9">
        <v>0</v>
      </c>
      <c r="R40" s="9">
        <v>0</v>
      </c>
    </row>
    <row r="41" spans="1:18" ht="12.75" hidden="1">
      <c r="A41" s="81"/>
      <c r="B41" s="25"/>
      <c r="C41" s="25"/>
      <c r="D41" s="25"/>
      <c r="E41" s="25"/>
      <c r="F41" s="25"/>
      <c r="G41" s="5"/>
      <c r="H41" s="5"/>
      <c r="I41" s="5"/>
      <c r="J41" s="5"/>
      <c r="K41" s="5"/>
      <c r="L41" s="5"/>
      <c r="M41" s="5"/>
      <c r="N41" s="5"/>
      <c r="O41" s="5"/>
      <c r="P41" s="5"/>
      <c r="Q41" s="9">
        <v>0</v>
      </c>
      <c r="R41" s="9">
        <v>0</v>
      </c>
    </row>
    <row r="42" spans="1:18" ht="12.75" hidden="1">
      <c r="A42" s="82"/>
      <c r="B42" s="25"/>
      <c r="C42" s="25"/>
      <c r="D42" s="89"/>
      <c r="E42" s="25"/>
      <c r="F42" s="25"/>
      <c r="G42" s="5"/>
      <c r="H42" s="5"/>
      <c r="I42" s="5"/>
      <c r="J42" s="5"/>
      <c r="K42" s="5"/>
      <c r="L42" s="5"/>
      <c r="M42" s="5"/>
      <c r="N42" s="5"/>
      <c r="O42" s="5"/>
      <c r="P42" s="5"/>
      <c r="Q42" s="9">
        <v>0</v>
      </c>
      <c r="R42" s="9">
        <v>0</v>
      </c>
    </row>
    <row r="43" spans="1:18" ht="12.75" hidden="1">
      <c r="A43" s="82"/>
      <c r="B43" s="25"/>
      <c r="C43" s="25"/>
      <c r="D43" s="89"/>
      <c r="E43" s="25"/>
      <c r="F43" s="25"/>
      <c r="G43" s="5"/>
      <c r="H43" s="5"/>
      <c r="I43" s="5"/>
      <c r="J43" s="5"/>
      <c r="K43" s="5"/>
      <c r="L43" s="5"/>
      <c r="M43" s="5"/>
      <c r="N43" s="5"/>
      <c r="O43" s="5"/>
      <c r="P43" s="5"/>
      <c r="Q43" s="9">
        <v>0</v>
      </c>
      <c r="R43" s="9">
        <v>0</v>
      </c>
    </row>
    <row r="44" spans="1:16" ht="12.75">
      <c r="A44" s="15"/>
      <c r="B44" s="15"/>
      <c r="C44" s="15"/>
      <c r="D44" s="15"/>
      <c r="E44" s="15"/>
      <c r="F44" s="2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31" t="s">
        <v>27</v>
      </c>
      <c r="C45" s="24"/>
      <c r="F45" s="2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83" t="s">
        <v>76</v>
      </c>
      <c r="C46" s="24"/>
      <c r="F46" s="2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83" t="s">
        <v>97</v>
      </c>
      <c r="B47" s="87"/>
      <c r="C47" s="87"/>
      <c r="D47" s="87"/>
      <c r="E47" s="87"/>
      <c r="F47" s="2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3" width="8.7109375" style="0" customWidth="1"/>
    <col min="4" max="4" width="7.7109375" style="0" customWidth="1"/>
    <col min="5" max="6" width="8.7109375" style="0" customWidth="1"/>
    <col min="7" max="7" width="7.7109375" style="0" customWidth="1"/>
    <col min="8" max="9" width="8.7109375" style="0" customWidth="1"/>
    <col min="10" max="10" width="7.7109375" style="0" customWidth="1"/>
    <col min="11" max="12" width="8.7109375" style="0" customWidth="1"/>
    <col min="13" max="13" width="7.7109375" style="0" customWidth="1"/>
    <col min="14" max="15" width="8.7109375" style="0" customWidth="1"/>
    <col min="16" max="16" width="7.7109375" style="0" customWidth="1"/>
    <col min="17" max="18" width="8.7109375" style="0" customWidth="1"/>
    <col min="19" max="19" width="7.7109375" style="0" customWidth="1"/>
  </cols>
  <sheetData>
    <row r="1" spans="1:10" s="3" customFormat="1" ht="15.75">
      <c r="A1" s="57" t="s">
        <v>90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64" t="s">
        <v>60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28</v>
      </c>
      <c r="B9" s="11">
        <f>SUM('Table 5.9'!B16,'Table 5.9'!B39)</f>
        <v>52545.58056600214</v>
      </c>
      <c r="C9" s="25">
        <f>SUM('Table 5.9'!C16,'Table 5.9'!C39)</f>
        <v>1001371.3590520701</v>
      </c>
      <c r="D9" s="37">
        <f>IF(C9&lt;&gt;0,B9/C9,0)</f>
        <v>0.05247362039168312</v>
      </c>
      <c r="E9" s="11">
        <f>SUM('Table 5.9'!E16,'Table 5.9'!E39)</f>
        <v>120.3170354772183</v>
      </c>
      <c r="F9" s="25">
        <f>SUM('Table 5.9'!F16,'Table 5.9'!F39)</f>
        <v>1229.060998018349</v>
      </c>
      <c r="G9" s="37">
        <f>IF(F9&lt;&gt;0,E9/F9,0)</f>
        <v>0.09789346148906276</v>
      </c>
      <c r="H9" s="11">
        <f>SUM('Table 5.9'!H16,'Table 5.9'!H39)</f>
        <v>1138.3307856107067</v>
      </c>
      <c r="I9" s="25">
        <f>SUM('Table 5.9'!I16,'Table 5.9'!I39)</f>
        <v>18135.043969087077</v>
      </c>
      <c r="J9" s="37">
        <f>IF(I9&lt;&gt;0,H9/I9,0)</f>
        <v>0.06276967332150397</v>
      </c>
      <c r="K9" s="11">
        <f>SUM('Table 5.9'!K16,'Table 5.9'!K39)</f>
        <v>0</v>
      </c>
      <c r="L9" s="25">
        <f>SUM('Table 5.9'!L16,'Table 5.9'!L39)</f>
        <v>0</v>
      </c>
      <c r="M9" s="37">
        <f>IF(L9&lt;&gt;0,K9/L9,0)</f>
        <v>0</v>
      </c>
      <c r="N9" s="11">
        <f>SUM('Table 5.9'!N16,'Table 5.9'!N39)</f>
        <v>1297.892026547994</v>
      </c>
      <c r="O9" s="25">
        <f>SUM('Table 5.9'!O16,'Table 5.9'!O39)</f>
        <v>23770.208007173984</v>
      </c>
      <c r="P9" s="37">
        <f>IF(O9&lt;&gt;0,N9/O9,0)</f>
        <v>0.0546016267992389</v>
      </c>
      <c r="Q9" s="11">
        <f aca="true" t="shared" si="0" ref="Q9:R12">SUM(B9,E9,H9,K9,N9)</f>
        <v>55102.12041363806</v>
      </c>
      <c r="R9" s="25">
        <f t="shared" si="0"/>
        <v>1044505.6720263495</v>
      </c>
      <c r="S9" s="37">
        <f>IF(R9&lt;&gt;0,Q9/R9,0)</f>
        <v>0.05275425676410115</v>
      </c>
    </row>
    <row r="10" spans="1:19" ht="12.75" customHeight="1">
      <c r="A10" s="114" t="s">
        <v>29</v>
      </c>
      <c r="B10" s="11">
        <f>'Table 5.10'!B12</f>
        <v>12015.434078569459</v>
      </c>
      <c r="C10" s="25">
        <f>'Table 5.10'!C12</f>
        <v>23641.28868470228</v>
      </c>
      <c r="D10" s="37">
        <f>IF(C10&lt;&gt;0,B10/C10,0)</f>
        <v>0.5082393874046452</v>
      </c>
      <c r="E10" s="11">
        <f>'Table 5.10'!E12</f>
        <v>3898.153699293545</v>
      </c>
      <c r="F10" s="25">
        <f>'Table 5.10'!F12</f>
        <v>7743.703672333083</v>
      </c>
      <c r="G10" s="37">
        <f>IF(F10&lt;&gt;0,E10/F10,0)</f>
        <v>0.5033965482461545</v>
      </c>
      <c r="H10" s="11">
        <f>'Table 5.10'!H12</f>
        <v>3752.67896557951</v>
      </c>
      <c r="I10" s="25">
        <f>'Table 5.10'!I12</f>
        <v>6343.4905555623745</v>
      </c>
      <c r="J10" s="37">
        <f>IF(I10&lt;&gt;0,H10/I10,0)</f>
        <v>0.5915794991274833</v>
      </c>
      <c r="K10" s="11">
        <f>'Table 5.10'!K12</f>
        <v>307.2565213132169</v>
      </c>
      <c r="L10" s="25">
        <f>'Table 5.10'!L12</f>
        <v>359.6112941801121</v>
      </c>
      <c r="M10" s="37">
        <f>IF(L10&lt;&gt;0,K10/L10,0)</f>
        <v>0.8544128793667054</v>
      </c>
      <c r="N10" s="11">
        <f>'Table 5.10'!N12</f>
        <v>804.7039831154141</v>
      </c>
      <c r="O10" s="25">
        <f>'Table 5.10'!O12</f>
        <v>1607.1464593142605</v>
      </c>
      <c r="P10" s="37">
        <f>IF(O10&lt;&gt;0,N10/O10,0)</f>
        <v>0.5007035783526327</v>
      </c>
      <c r="Q10" s="11">
        <f t="shared" si="0"/>
        <v>20778.227247871146</v>
      </c>
      <c r="R10" s="25">
        <f t="shared" si="0"/>
        <v>39695.240666092104</v>
      </c>
      <c r="S10" s="37">
        <f>IF(R10&lt;&gt;0,Q10/R10,0)</f>
        <v>0.5234437907217432</v>
      </c>
    </row>
    <row r="11" spans="1:19" ht="12.75" customHeight="1">
      <c r="A11" s="114" t="s">
        <v>33</v>
      </c>
      <c r="B11" s="11">
        <f>'Table 5.11'!B12</f>
        <v>532.8905819328379</v>
      </c>
      <c r="C11" s="25">
        <f>'Table 5.11'!C12</f>
        <v>565.42994119514</v>
      </c>
      <c r="D11" s="37">
        <f>IF(C11&lt;&gt;0,B11/C11,0)</f>
        <v>0.9424520052943708</v>
      </c>
      <c r="E11" s="11">
        <f>'Table 5.11'!E12</f>
        <v>0</v>
      </c>
      <c r="F11" s="25">
        <f>'Table 5.11'!F12</f>
        <v>0</v>
      </c>
      <c r="G11" s="37">
        <f>IF(F11&lt;&gt;0,E11/F11,0)</f>
        <v>0</v>
      </c>
      <c r="H11" s="11">
        <f>'Table 5.11'!H12</f>
        <v>187.27933078995665</v>
      </c>
      <c r="I11" s="25">
        <f>'Table 5.11'!I12</f>
        <v>198.59479651715534</v>
      </c>
      <c r="J11" s="37">
        <f>IF(I11&lt;&gt;0,H11/I11,0)</f>
        <v>0.943022345370357</v>
      </c>
      <c r="K11" s="11">
        <f>'Table 5.11'!K12</f>
        <v>2856.5779827946612</v>
      </c>
      <c r="L11" s="25">
        <f>'Table 5.11'!L12</f>
        <v>2441.625091891552</v>
      </c>
      <c r="M11" s="37">
        <f>IF(L11&lt;&gt;0,K11/L11,0)</f>
        <v>1.1699494702446889</v>
      </c>
      <c r="N11" s="11">
        <f>'Table 5.11'!N12</f>
        <v>567.9660026497029</v>
      </c>
      <c r="O11" s="25">
        <f>'Table 5.11'!O12</f>
        <v>637.8097986526107</v>
      </c>
      <c r="P11" s="37">
        <f>IF(O11&lt;&gt;0,N11/O11,0)</f>
        <v>0.8904943195440795</v>
      </c>
      <c r="Q11" s="11">
        <f t="shared" si="0"/>
        <v>4144.713898167159</v>
      </c>
      <c r="R11" s="25">
        <f t="shared" si="0"/>
        <v>3843.459628256458</v>
      </c>
      <c r="S11" s="37">
        <f>IF(R11&lt;&gt;0,Q11/R11,0)</f>
        <v>1.0783810158160452</v>
      </c>
    </row>
    <row r="12" spans="1:19" ht="12.75" customHeight="1">
      <c r="A12" s="114" t="s">
        <v>55</v>
      </c>
      <c r="B12" s="11">
        <f>SUM(B9:B11)</f>
        <v>65093.90522650444</v>
      </c>
      <c r="C12" s="25">
        <f>SUM(C9:C11)</f>
        <v>1025578.0776779675</v>
      </c>
      <c r="D12" s="37">
        <f>IF(C12&lt;&gt;0,B12/C12,0)</f>
        <v>0.06347045304818225</v>
      </c>
      <c r="E12" s="11">
        <f>SUM(E9:E11)</f>
        <v>4018.470734770763</v>
      </c>
      <c r="F12" s="25">
        <f>SUM(F9:F11)</f>
        <v>8972.764670351433</v>
      </c>
      <c r="G12" s="37">
        <f>IF(F12&lt;&gt;0,E12/F12,0)</f>
        <v>0.4478520146693397</v>
      </c>
      <c r="H12" s="11">
        <f>SUM(H9:H11)</f>
        <v>5078.289081980173</v>
      </c>
      <c r="I12" s="25">
        <f>SUM(I9:I11)</f>
        <v>24677.129321166605</v>
      </c>
      <c r="J12" s="37">
        <f>IF(I12&lt;&gt;0,H12/I12,0)</f>
        <v>0.20578929647316443</v>
      </c>
      <c r="K12" s="11">
        <f>SUM(K9:K11)</f>
        <v>3163.8345041078783</v>
      </c>
      <c r="L12" s="25">
        <f>SUM(L9:L11)</f>
        <v>2801.236386071664</v>
      </c>
      <c r="M12" s="37">
        <f>IF(L12&lt;&gt;0,K12/L12,0)</f>
        <v>1.1294421705498072</v>
      </c>
      <c r="N12" s="11">
        <f>SUM(N9:N11)</f>
        <v>2670.562012313111</v>
      </c>
      <c r="O12" s="25">
        <f>SUM(O9:O11)</f>
        <v>26015.164265140855</v>
      </c>
      <c r="P12" s="37">
        <f>IF(O12&lt;&gt;0,N12/O12,0)</f>
        <v>0.10265405150224416</v>
      </c>
      <c r="Q12" s="11">
        <f t="shared" si="0"/>
        <v>80025.06155967635</v>
      </c>
      <c r="R12" s="25">
        <f t="shared" si="0"/>
        <v>1088044.372320698</v>
      </c>
      <c r="S12" s="37">
        <f>IF(R12&lt;&gt;0,Q12/R12,0)</f>
        <v>0.07354944669121379</v>
      </c>
    </row>
    <row r="13" spans="1:19" ht="12.75" customHeight="1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>
      <c r="A14" s="165" t="s">
        <v>82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>
      <c r="A15" s="114" t="s">
        <v>28</v>
      </c>
      <c r="B15" s="11">
        <f>SUM('Table 5.9'!B25,'Table 5.9'!B45)</f>
        <v>28822.087737035243</v>
      </c>
      <c r="C15" s="25">
        <f>SUM('Table 5.9'!C25,'Table 5.9'!C45)</f>
        <v>237067.3861696033</v>
      </c>
      <c r="D15" s="37">
        <f>IF(C15&lt;&gt;0,B15/C15,0)</f>
        <v>0.121577616401504</v>
      </c>
      <c r="E15" s="11">
        <f>SUM('Table 5.9'!E25,'Table 5.9'!E45)</f>
        <v>3.8847831074526726</v>
      </c>
      <c r="F15" s="25">
        <f>SUM('Table 5.9'!F25,'Table 5.9'!F45)</f>
        <v>32.78455205397536</v>
      </c>
      <c r="G15" s="37">
        <f>IF(F15&lt;&gt;0,E15/F15,0)</f>
        <v>0.11849431711181836</v>
      </c>
      <c r="H15" s="11">
        <f>SUM('Table 5.9'!H25,'Table 5.9'!H45)</f>
        <v>1116.5924557164622</v>
      </c>
      <c r="I15" s="25">
        <f>SUM('Table 5.9'!I25,'Table 5.9'!I45)</f>
        <v>9102.018261421515</v>
      </c>
      <c r="J15" s="37">
        <f>IF(I15&lt;&gt;0,H15/I15,0)</f>
        <v>0.12267525988703931</v>
      </c>
      <c r="K15" s="11">
        <f>SUM('Table 5.9'!K25,'Table 5.9'!K45)</f>
        <v>0</v>
      </c>
      <c r="L15" s="25">
        <f>SUM('Table 5.9'!L25,'Table 5.9'!L45)</f>
        <v>0</v>
      </c>
      <c r="M15" s="37">
        <f>IF(L15&lt;&gt;0,K15/L15,0)</f>
        <v>0</v>
      </c>
      <c r="N15" s="11">
        <f>SUM('Table 5.9'!N25,'Table 5.9'!N45)</f>
        <v>95.79771259166289</v>
      </c>
      <c r="O15" s="25">
        <f>SUM('Table 5.9'!O25,'Table 5.9'!O45)</f>
        <v>761.1840665801583</v>
      </c>
      <c r="P15" s="37">
        <f>IF(O15&lt;&gt;0,N15/O15,0)</f>
        <v>0.1258535442315051</v>
      </c>
      <c r="Q15" s="11">
        <f aca="true" t="shared" si="1" ref="Q15:R18">SUM(B15,E15,H15,K15,N15)</f>
        <v>30038.36268845082</v>
      </c>
      <c r="R15" s="25">
        <f t="shared" si="1"/>
        <v>246963.37304965899</v>
      </c>
      <c r="S15" s="37">
        <f>IF(R15&lt;&gt;0,Q15/R15,0)</f>
        <v>0.12163084070936606</v>
      </c>
    </row>
    <row r="16" spans="1:19" ht="12.75" customHeight="1">
      <c r="A16" s="114" t="s">
        <v>29</v>
      </c>
      <c r="B16" s="11">
        <f>'Table 5.10'!B18</f>
        <v>7269.823066053283</v>
      </c>
      <c r="C16" s="25">
        <f>'Table 5.10'!C18</f>
        <v>23909.358495707485</v>
      </c>
      <c r="D16" s="37">
        <f>IF(C16&lt;&gt;0,B16/C16,0)</f>
        <v>0.3040576378223805</v>
      </c>
      <c r="E16" s="11">
        <f>'Table 5.10'!E18</f>
        <v>208.8825221589015</v>
      </c>
      <c r="F16" s="25">
        <f>'Table 5.10'!F18</f>
        <v>339.6634461607748</v>
      </c>
      <c r="G16" s="37">
        <f>IF(F16&lt;&gt;0,E16/F16,0)</f>
        <v>0.6149690952026377</v>
      </c>
      <c r="H16" s="11">
        <f>'Table 5.10'!H18</f>
        <v>2134.4815095443328</v>
      </c>
      <c r="I16" s="25">
        <f>'Table 5.10'!I18</f>
        <v>3466.314375991701</v>
      </c>
      <c r="J16" s="37">
        <f>IF(I16&lt;&gt;0,H16/I16,0)</f>
        <v>0.6157783968840578</v>
      </c>
      <c r="K16" s="11">
        <f>'Table 5.10'!K18</f>
        <v>364.5918717383072</v>
      </c>
      <c r="L16" s="25">
        <f>'Table 5.10'!L18</f>
        <v>592.4608193001841</v>
      </c>
      <c r="M16" s="37">
        <f>IF(L16&lt;&gt;0,K16/L16,0)</f>
        <v>0.6153856252789237</v>
      </c>
      <c r="N16" s="11">
        <f>'Table 5.10'!N18</f>
        <v>367.1279186937281</v>
      </c>
      <c r="O16" s="25">
        <f>'Table 5.10'!O18</f>
        <v>1198.6782444425307</v>
      </c>
      <c r="P16" s="37">
        <f>IF(O16&lt;&gt;0,N16/O16,0)</f>
        <v>0.30627728533145127</v>
      </c>
      <c r="Q16" s="11">
        <f t="shared" si="1"/>
        <v>10344.90688818855</v>
      </c>
      <c r="R16" s="25">
        <f t="shared" si="1"/>
        <v>29506.475381602675</v>
      </c>
      <c r="S16" s="37">
        <f>IF(R16&lt;&gt;0,Q16/R16,0)</f>
        <v>0.3505978519765398</v>
      </c>
    </row>
    <row r="17" spans="1:19" ht="12.75" customHeight="1">
      <c r="A17" s="114" t="s">
        <v>33</v>
      </c>
      <c r="B17" s="11">
        <f>'Table 5.11'!B18</f>
        <v>137.94680910425163</v>
      </c>
      <c r="C17" s="25">
        <f>'Table 5.11'!C18</f>
        <v>300.1753065114304</v>
      </c>
      <c r="D17" s="37">
        <f>IF(C17&lt;&gt;0,B17/C17,0)</f>
        <v>0.4595541542288681</v>
      </c>
      <c r="E17" s="11">
        <f>'Table 5.11'!E18</f>
        <v>0</v>
      </c>
      <c r="F17" s="25">
        <f>'Table 5.11'!F18</f>
        <v>0</v>
      </c>
      <c r="G17" s="37">
        <f>IF(F17&lt;&gt;0,E17/F17,0)</f>
        <v>0</v>
      </c>
      <c r="H17" s="11">
        <f>'Table 5.11'!H18</f>
        <v>34.562979290045455</v>
      </c>
      <c r="I17" s="25">
        <f>'Table 5.11'!I18</f>
        <v>43.25934729895419</v>
      </c>
      <c r="J17" s="37">
        <f>IF(I17&lt;&gt;0,H17/I17,0)</f>
        <v>0.7989713541258406</v>
      </c>
      <c r="K17" s="11">
        <f>'Table 5.11'!K18</f>
        <v>0</v>
      </c>
      <c r="L17" s="25">
        <f>'Table 5.11'!L18</f>
        <v>0</v>
      </c>
      <c r="M17" s="37">
        <f>IF(L17&lt;&gt;0,K17/L17,0)</f>
        <v>0</v>
      </c>
      <c r="N17" s="11">
        <f>'Table 5.11'!N18</f>
        <v>158.1845055638309</v>
      </c>
      <c r="O17" s="25">
        <f>'Table 5.11'!O18</f>
        <v>357.9437799807362</v>
      </c>
      <c r="P17" s="37">
        <f>IF(O17&lt;&gt;0,N17/O17,0)</f>
        <v>0.44192556041159325</v>
      </c>
      <c r="Q17" s="11">
        <f t="shared" si="1"/>
        <v>330.694293958128</v>
      </c>
      <c r="R17" s="25">
        <f t="shared" si="1"/>
        <v>701.3784337911209</v>
      </c>
      <c r="S17" s="37">
        <f>IF(R17&lt;&gt;0,Q17/R17,0)</f>
        <v>0.47149196215036865</v>
      </c>
    </row>
    <row r="18" spans="1:19" ht="12.75" customHeight="1">
      <c r="A18" s="114" t="s">
        <v>55</v>
      </c>
      <c r="B18" s="11">
        <f>SUM(B15:B17)</f>
        <v>36229.857612192776</v>
      </c>
      <c r="C18" s="25">
        <f>SUM(C15:C17)</f>
        <v>261276.9199718222</v>
      </c>
      <c r="D18" s="37">
        <f>IF(C18&lt;&gt;0,B18/C18,0)</f>
        <v>0.13866459240295714</v>
      </c>
      <c r="E18" s="11">
        <f>SUM(E15:E17)</f>
        <v>212.76730526635419</v>
      </c>
      <c r="F18" s="25">
        <f>SUM(F15:F17)</f>
        <v>372.44799821475016</v>
      </c>
      <c r="G18" s="37">
        <f>IF(F18&lt;&gt;0,E18/F18,0)</f>
        <v>0.5712671467861521</v>
      </c>
      <c r="H18" s="11">
        <f>SUM(H15:H17)</f>
        <v>3285.6369445508403</v>
      </c>
      <c r="I18" s="25">
        <f>SUM(I15:I17)</f>
        <v>12611.59198471217</v>
      </c>
      <c r="J18" s="37">
        <f>IF(I18&lt;&gt;0,H18/I18,0)</f>
        <v>0.26052515404349463</v>
      </c>
      <c r="K18" s="11">
        <f>SUM(K15:K17)</f>
        <v>364.5918717383072</v>
      </c>
      <c r="L18" s="25">
        <f>SUM(L15:L17)</f>
        <v>592.4608193001841</v>
      </c>
      <c r="M18" s="37">
        <f>IF(L18&lt;&gt;0,K18/L18,0)</f>
        <v>0.6153856252789237</v>
      </c>
      <c r="N18" s="11">
        <f>SUM(N15:N17)</f>
        <v>621.1101368492218</v>
      </c>
      <c r="O18" s="25">
        <f>SUM(O15:O17)</f>
        <v>2317.806091003425</v>
      </c>
      <c r="P18" s="37">
        <f>IF(O18&lt;&gt;0,N18/O18,0)</f>
        <v>0.26797329563506783</v>
      </c>
      <c r="Q18" s="11">
        <f t="shared" si="1"/>
        <v>40713.9638705975</v>
      </c>
      <c r="R18" s="25">
        <f t="shared" si="1"/>
        <v>277171.2268650527</v>
      </c>
      <c r="S18" s="37">
        <f>IF(R18&lt;&gt;0,Q18/R18,0)</f>
        <v>0.1468910187074362</v>
      </c>
    </row>
    <row r="19" spans="1:19" ht="12.75" customHeight="1">
      <c r="A19" s="114"/>
      <c r="B19" s="11"/>
      <c r="C19" s="25"/>
      <c r="D19" s="37"/>
      <c r="E19" s="11"/>
      <c r="F19" s="25"/>
      <c r="G19" s="37"/>
      <c r="H19" s="11"/>
      <c r="I19" s="25"/>
      <c r="J19" s="37"/>
      <c r="K19" s="11"/>
      <c r="L19" s="25"/>
      <c r="M19" s="37"/>
      <c r="N19" s="11"/>
      <c r="O19" s="25"/>
      <c r="P19" s="37"/>
      <c r="Q19" s="11"/>
      <c r="R19" s="25"/>
      <c r="S19" s="37"/>
    </row>
    <row r="20" spans="1:19" ht="12.75" customHeight="1">
      <c r="A20" s="164" t="s">
        <v>62</v>
      </c>
      <c r="B20" s="11"/>
      <c r="C20" s="25"/>
      <c r="D20" s="37"/>
      <c r="E20" s="11"/>
      <c r="F20" s="25"/>
      <c r="G20" s="37"/>
      <c r="H20" s="11"/>
      <c r="I20" s="25"/>
      <c r="J20" s="37"/>
      <c r="K20" s="11"/>
      <c r="L20" s="25"/>
      <c r="M20" s="37"/>
      <c r="N20" s="11"/>
      <c r="O20" s="25"/>
      <c r="P20" s="37"/>
      <c r="Q20" s="11"/>
      <c r="R20" s="25"/>
      <c r="S20" s="37"/>
    </row>
    <row r="21" spans="1:19" ht="12.75" customHeight="1">
      <c r="A21" s="114" t="s">
        <v>28</v>
      </c>
      <c r="B21" s="11">
        <f>SUM('Table 5.9'!B28,'Table 5.9'!B48)</f>
        <v>390987.5115089741</v>
      </c>
      <c r="C21" s="25">
        <f>SUM('Table 5.9'!C28,'Table 5.9'!C48)</f>
        <v>1238438.7452216733</v>
      </c>
      <c r="D21" s="37">
        <f>IF(C21&lt;&gt;0,B21/C21,0)</f>
        <v>0.31571001231796053</v>
      </c>
      <c r="E21" s="11">
        <f>SUM('Table 5.9'!E28,'Table 5.9'!E48)</f>
        <v>700.4535027209429</v>
      </c>
      <c r="F21" s="25">
        <f>SUM('Table 5.9'!F28,'Table 5.9'!F48)</f>
        <v>1261.8455500723244</v>
      </c>
      <c r="G21" s="37">
        <f>IF(F21&lt;&gt;0,E21/F21,0)</f>
        <v>0.5551024074862375</v>
      </c>
      <c r="H21" s="11">
        <f>SUM('Table 5.9'!H28,'Table 5.9'!H48)</f>
        <v>8996.29895697806</v>
      </c>
      <c r="I21" s="25">
        <f>SUM('Table 5.9'!I28,'Table 5.9'!I48)</f>
        <v>27237.062230508593</v>
      </c>
      <c r="J21" s="37">
        <f>IF(I21&lt;&gt;0,H21/I21,0)</f>
        <v>0.33029622948473447</v>
      </c>
      <c r="K21" s="11">
        <f>SUM('Table 5.9'!K28,'Table 5.9'!K48)</f>
        <v>0</v>
      </c>
      <c r="L21" s="25">
        <f>SUM('Table 5.9'!L28,'Table 5.9'!L48)</f>
        <v>0</v>
      </c>
      <c r="M21" s="37">
        <f>IF(L21&lt;&gt;0,K21/L21,0)</f>
        <v>0</v>
      </c>
      <c r="N21" s="11">
        <f>SUM('Table 5.9'!N28,'Table 5.9'!N48)</f>
        <v>7884.6043920609445</v>
      </c>
      <c r="O21" s="25">
        <f>SUM('Table 5.9'!O28,'Table 5.9'!O48)</f>
        <v>24531.392073754134</v>
      </c>
      <c r="P21" s="37">
        <f>IF(O21&lt;&gt;0,N21/O21,0)</f>
        <v>0.32140876344708524</v>
      </c>
      <c r="Q21" s="11">
        <f aca="true" t="shared" si="2" ref="Q21:R24">SUM(B21,E21,H21,K21,N21)</f>
        <v>408568.868360734</v>
      </c>
      <c r="R21" s="25">
        <f t="shared" si="2"/>
        <v>1291469.0450760084</v>
      </c>
      <c r="S21" s="37">
        <f>IF(R21&lt;&gt;0,Q21/R21,0)</f>
        <v>0.3163597841686465</v>
      </c>
    </row>
    <row r="22" spans="1:19" ht="12.75" customHeight="1">
      <c r="A22" s="114" t="s">
        <v>29</v>
      </c>
      <c r="B22" s="11">
        <f>'Table 5.10'!B21</f>
        <v>43663.6850591416</v>
      </c>
      <c r="C22" s="25">
        <f>'Table 5.10'!C21</f>
        <v>47550.64718040976</v>
      </c>
      <c r="D22" s="37">
        <f>IF(C22&lt;&gt;0,B22/C22,0)</f>
        <v>0.9182563781619877</v>
      </c>
      <c r="E22" s="11">
        <f>'Table 5.10'!E21</f>
        <v>7422.603413581873</v>
      </c>
      <c r="F22" s="25">
        <f>'Table 5.10'!F21</f>
        <v>8083.367118493858</v>
      </c>
      <c r="G22" s="37">
        <f>IF(F22&lt;&gt;0,E22/F22,0)</f>
        <v>0.9182563781619877</v>
      </c>
      <c r="H22" s="11">
        <f>'Table 5.10'!H21</f>
        <v>9007.915946924451</v>
      </c>
      <c r="I22" s="25">
        <f>'Table 5.10'!I21</f>
        <v>9809.804931554074</v>
      </c>
      <c r="J22" s="37">
        <f>IF(I22&lt;&gt;0,H22/I22,0)</f>
        <v>0.9182563781619879</v>
      </c>
      <c r="K22" s="11">
        <f>'Table 5.10'!K21</f>
        <v>874.2462906734459</v>
      </c>
      <c r="L22" s="25">
        <f>'Table 5.10'!L21</f>
        <v>952.0721134802961</v>
      </c>
      <c r="M22" s="37">
        <f>IF(L22&lt;&gt;0,K22/L22,0)</f>
        <v>0.9182563781619879</v>
      </c>
      <c r="N22" s="11">
        <f>'Table 5.10'!N21</f>
        <v>2576.4664302291435</v>
      </c>
      <c r="O22" s="25">
        <f>'Table 5.10'!O21</f>
        <v>2805.824703756791</v>
      </c>
      <c r="P22" s="37">
        <f>IF(O22&lt;&gt;0,N22/O22,0)</f>
        <v>0.9182563781619878</v>
      </c>
      <c r="Q22" s="11">
        <f t="shared" si="2"/>
        <v>63544.91714055051</v>
      </c>
      <c r="R22" s="25">
        <f t="shared" si="2"/>
        <v>69201.71604769479</v>
      </c>
      <c r="S22" s="37">
        <f>IF(R22&lt;&gt;0,Q22/R22,0)</f>
        <v>0.9182563781619876</v>
      </c>
    </row>
    <row r="23" spans="1:19" ht="12.75" customHeight="1">
      <c r="A23" s="114" t="s">
        <v>33</v>
      </c>
      <c r="B23" s="11">
        <f>'Table 5.11'!B21</f>
        <v>10852.172187552516</v>
      </c>
      <c r="C23" s="25">
        <f>'Table 5.11'!C21</f>
        <v>865.6052477065705</v>
      </c>
      <c r="D23" s="37">
        <f>IF(C23&lt;&gt;0,B23/C23,0)</f>
        <v>12.537091493270694</v>
      </c>
      <c r="E23" s="11">
        <f>'Table 5.11'!E21</f>
        <v>0</v>
      </c>
      <c r="F23" s="25">
        <f>'Table 5.11'!F21</f>
        <v>0</v>
      </c>
      <c r="G23" s="37">
        <f>IF(F23&lt;&gt;0,E23/F23,0)</f>
        <v>0</v>
      </c>
      <c r="H23" s="11">
        <f>'Table 5.11'!H21</f>
        <v>3032.1475290492135</v>
      </c>
      <c r="I23" s="25">
        <f>'Table 5.11'!I21</f>
        <v>241.8541438161095</v>
      </c>
      <c r="J23" s="37">
        <f>IF(I23&lt;&gt;0,H23/I23,0)</f>
        <v>12.537091493270694</v>
      </c>
      <c r="K23" s="11">
        <f>'Table 5.11'!K21</f>
        <v>30610.877169309853</v>
      </c>
      <c r="L23" s="25">
        <f>'Table 5.11'!L21</f>
        <v>2441.625091891552</v>
      </c>
      <c r="M23" s="37">
        <f>IF(L23&lt;&gt;0,K23/L23,0)</f>
        <v>12.537091493270694</v>
      </c>
      <c r="N23" s="11">
        <f>'Table 5.11'!N21</f>
        <v>12483.853720077985</v>
      </c>
      <c r="O23" s="25">
        <f>'Table 5.11'!O21</f>
        <v>995.7535786333468</v>
      </c>
      <c r="P23" s="37">
        <f>IF(O23&lt;&gt;0,N23/O23,0)</f>
        <v>12.537091493270696</v>
      </c>
      <c r="Q23" s="11">
        <f t="shared" si="2"/>
        <v>56979.05060598957</v>
      </c>
      <c r="R23" s="25">
        <f t="shared" si="2"/>
        <v>4544.838062047579</v>
      </c>
      <c r="S23" s="37">
        <f>IF(R23&lt;&gt;0,Q23/R23,0)</f>
        <v>12.537091493270694</v>
      </c>
    </row>
    <row r="24" spans="1:19" ht="12.75" customHeight="1">
      <c r="A24" s="114" t="s">
        <v>55</v>
      </c>
      <c r="B24" s="11">
        <f>SUM(B21:B23)</f>
        <v>445503.36875566817</v>
      </c>
      <c r="C24" s="25">
        <f>SUM(C21:C23)</f>
        <v>1286854.9976497898</v>
      </c>
      <c r="D24" s="37">
        <f>IF(C24&lt;&gt;0,B24/C24,0)</f>
        <v>0.3461954684632692</v>
      </c>
      <c r="E24" s="11">
        <f>SUM(E21:E23)</f>
        <v>8123.056916302816</v>
      </c>
      <c r="F24" s="25">
        <f>SUM(F21:F23)</f>
        <v>9345.212668566182</v>
      </c>
      <c r="G24" s="37">
        <f>IF(F24&lt;&gt;0,E24/F24,0)</f>
        <v>0.8692211942512295</v>
      </c>
      <c r="H24" s="11">
        <f>SUM(H21:H23)</f>
        <v>21036.362432951722</v>
      </c>
      <c r="I24" s="25">
        <f>SUM(I21:I23)</f>
        <v>37288.72130587878</v>
      </c>
      <c r="J24" s="37">
        <f>IF(I24&lt;&gt;0,H24/I24,0)</f>
        <v>0.564148131023072</v>
      </c>
      <c r="K24" s="11">
        <f>SUM(K21:K23)</f>
        <v>31485.1234599833</v>
      </c>
      <c r="L24" s="25">
        <f>SUM(L21:L23)</f>
        <v>3393.697205371848</v>
      </c>
      <c r="M24" s="37">
        <f>IF(L24&lt;&gt;0,K24/L24,0)</f>
        <v>9.277528770140666</v>
      </c>
      <c r="N24" s="11">
        <f>SUM(N21:N23)</f>
        <v>22944.924542368073</v>
      </c>
      <c r="O24" s="25">
        <f>SUM(O21:O23)</f>
        <v>28332.970356144273</v>
      </c>
      <c r="P24" s="37">
        <f>IF(O24&lt;&gt;0,N24/O24,0)</f>
        <v>0.8098312409165476</v>
      </c>
      <c r="Q24" s="11">
        <f t="shared" si="2"/>
        <v>529092.8361072742</v>
      </c>
      <c r="R24" s="25">
        <f t="shared" si="2"/>
        <v>1365215.599185751</v>
      </c>
      <c r="S24" s="37">
        <f>IF(R24&lt;&gt;0,Q24/R24,0)</f>
        <v>0.38755258614305205</v>
      </c>
    </row>
    <row r="25" spans="1:19" ht="12.75" customHeight="1">
      <c r="A25" s="114"/>
      <c r="B25" s="11"/>
      <c r="C25" s="25"/>
      <c r="D25" s="37"/>
      <c r="E25" s="11"/>
      <c r="F25" s="25"/>
      <c r="G25" s="37"/>
      <c r="H25" s="11"/>
      <c r="I25" s="25"/>
      <c r="J25" s="37"/>
      <c r="K25" s="11"/>
      <c r="L25" s="25"/>
      <c r="M25" s="37"/>
      <c r="N25" s="11"/>
      <c r="O25" s="25"/>
      <c r="P25" s="37"/>
      <c r="Q25" s="11"/>
      <c r="R25" s="25"/>
      <c r="S25" s="37"/>
    </row>
    <row r="26" spans="1:19" ht="12.75" customHeight="1">
      <c r="A26" s="164" t="s">
        <v>70</v>
      </c>
      <c r="B26" s="11"/>
      <c r="C26" s="25"/>
      <c r="D26" s="37"/>
      <c r="E26" s="11"/>
      <c r="F26" s="25"/>
      <c r="G26" s="37"/>
      <c r="H26" s="11"/>
      <c r="I26" s="25"/>
      <c r="J26" s="37"/>
      <c r="K26" s="11"/>
      <c r="L26" s="25"/>
      <c r="M26" s="37"/>
      <c r="N26" s="11"/>
      <c r="O26" s="25"/>
      <c r="P26" s="37"/>
      <c r="Q26" s="11"/>
      <c r="R26" s="25"/>
      <c r="S26" s="37"/>
    </row>
    <row r="27" spans="1:19" ht="12.75" customHeight="1">
      <c r="A27" s="114" t="s">
        <v>28</v>
      </c>
      <c r="B27" s="11">
        <f>SUM('Table 5.9'!B29,'Table 5.9'!B49)</f>
        <v>0</v>
      </c>
      <c r="C27" s="25">
        <f>SUM('Table 5.9'!C29,'Table 5.9'!C49)</f>
        <v>0</v>
      </c>
      <c r="D27" s="37">
        <f>IF(C27&lt;&gt;0,B27/C27,0)</f>
        <v>0</v>
      </c>
      <c r="E27" s="11">
        <f>SUM('Table 5.9'!E29,'Table 5.9'!E49)</f>
        <v>73.48763011641266</v>
      </c>
      <c r="F27" s="25">
        <f>SUM('Table 5.9'!F29,'Table 5.9'!F49)</f>
        <v>32.78455205397536</v>
      </c>
      <c r="G27" s="37">
        <f>IF(F27&lt;&gt;0,E27/F27,0)</f>
        <v>2.2415322312601726</v>
      </c>
      <c r="H27" s="11">
        <f>SUM('Table 5.9'!H29,'Table 5.9'!H49)</f>
        <v>39242.21039014636</v>
      </c>
      <c r="I27" s="25">
        <f>SUM('Table 5.9'!I29,'Table 5.9'!I49)</f>
        <v>17093.008821876625</v>
      </c>
      <c r="J27" s="37">
        <f>IF(I27&lt;&gt;0,H27/I27,0)</f>
        <v>2.295804723386201</v>
      </c>
      <c r="K27" s="11">
        <f>SUM('Table 5.9'!K29,'Table 5.9'!K49)</f>
        <v>0</v>
      </c>
      <c r="L27" s="25">
        <f>SUM('Table 5.9'!L29,'Table 5.9'!L49)</f>
        <v>0</v>
      </c>
      <c r="M27" s="37">
        <f>IF(L27&lt;&gt;0,K27/L27,0)</f>
        <v>0</v>
      </c>
      <c r="N27" s="11">
        <f>SUM('Table 5.9'!N29,'Table 5.9'!N49)</f>
        <v>0</v>
      </c>
      <c r="O27" s="25">
        <f>SUM('Table 5.9'!O29,'Table 5.9'!O49)</f>
        <v>0</v>
      </c>
      <c r="P27" s="37">
        <f>IF(O27&lt;&gt;0,N27/O27,0)</f>
        <v>0</v>
      </c>
      <c r="Q27" s="11">
        <f aca="true" t="shared" si="3" ref="Q27:R30">SUM(B27,E27,H27,K27,N27)</f>
        <v>39315.698020262775</v>
      </c>
      <c r="R27" s="25">
        <f t="shared" si="3"/>
        <v>17125.7933739306</v>
      </c>
      <c r="S27" s="37">
        <f>IF(R27&lt;&gt;0,Q27/R27,0)</f>
        <v>2.295700827507958</v>
      </c>
    </row>
    <row r="28" spans="1:19" ht="12.75" customHeight="1">
      <c r="A28" s="114" t="s">
        <v>29</v>
      </c>
      <c r="B28" s="11">
        <f>'Table 5.10'!B22</f>
        <v>0</v>
      </c>
      <c r="C28" s="25">
        <f>'Table 5.10'!C22</f>
        <v>0</v>
      </c>
      <c r="D28" s="37">
        <f>IF(C28&lt;&gt;0,B28/C28,0)</f>
        <v>0</v>
      </c>
      <c r="E28" s="11">
        <f>'Table 5.10'!E22</f>
        <v>769.2646430919616</v>
      </c>
      <c r="F28" s="25">
        <f>'Table 5.10'!F22</f>
        <v>343.1869648644252</v>
      </c>
      <c r="G28" s="37">
        <f>IF(F28&lt;&gt;0,E28/F28,0)</f>
        <v>2.241532231260173</v>
      </c>
      <c r="H28" s="11">
        <f>'Table 5.10'!H22</f>
        <v>11153.653637665715</v>
      </c>
      <c r="I28" s="25">
        <f>'Table 5.10'!I22</f>
        <v>4858.276282842826</v>
      </c>
      <c r="J28" s="37">
        <f>IF(I28&lt;&gt;0,H28/I28,0)</f>
        <v>2.295804723386201</v>
      </c>
      <c r="K28" s="11">
        <f>'Table 5.10'!K22</f>
        <v>1903.3679430712648</v>
      </c>
      <c r="L28" s="25">
        <f>'Table 5.10'!L22</f>
        <v>927.2226528079242</v>
      </c>
      <c r="M28" s="37">
        <f>IF(L28&lt;&gt;0,K28/L28,0)</f>
        <v>2.052762556336672</v>
      </c>
      <c r="N28" s="11">
        <f>'Table 5.10'!N22</f>
        <v>0</v>
      </c>
      <c r="O28" s="25">
        <f>'Table 5.10'!O22</f>
        <v>0</v>
      </c>
      <c r="P28" s="37">
        <f>IF(O28&lt;&gt;0,N28/O28,0)</f>
        <v>0</v>
      </c>
      <c r="Q28" s="11">
        <f t="shared" si="3"/>
        <v>13826.286223828942</v>
      </c>
      <c r="R28" s="25">
        <f t="shared" si="3"/>
        <v>6128.6859005151755</v>
      </c>
      <c r="S28" s="37">
        <f>IF(R28&lt;&gt;0,Q28/R28,0)</f>
        <v>2.2559952407850936</v>
      </c>
    </row>
    <row r="29" spans="1:19" ht="12.75" customHeight="1">
      <c r="A29" s="114" t="s">
        <v>33</v>
      </c>
      <c r="B29" s="11">
        <f>'Table 5.11'!B22</f>
        <v>0</v>
      </c>
      <c r="C29" s="25">
        <f>'Table 5.11'!C22</f>
        <v>0</v>
      </c>
      <c r="D29" s="37">
        <f>IF(C29&lt;&gt;0,B29/C29,0)</f>
        <v>0</v>
      </c>
      <c r="E29" s="11">
        <f>'Table 5.11'!E22</f>
        <v>0</v>
      </c>
      <c r="F29" s="25">
        <f>'Table 5.11'!F22</f>
        <v>0</v>
      </c>
      <c r="G29" s="37">
        <f>IF(F29&lt;&gt;0,E29/F29,0)</f>
        <v>0</v>
      </c>
      <c r="H29" s="11">
        <f>'Table 5.11'!H22</f>
        <v>225.72283240833528</v>
      </c>
      <c r="I29" s="25">
        <f>'Table 5.11'!I22</f>
        <v>97.40446015497689</v>
      </c>
      <c r="J29" s="37">
        <f>IF(I29&lt;&gt;0,H29/I29,0)</f>
        <v>2.317376761281726</v>
      </c>
      <c r="K29" s="11">
        <f>'Table 5.11'!K22</f>
        <v>4382.298963524065</v>
      </c>
      <c r="L29" s="25">
        <f>'Table 5.11'!L22</f>
        <v>2011.9101111660877</v>
      </c>
      <c r="M29" s="37">
        <f>IF(L29&lt;&gt;0,K29/L29,0)</f>
        <v>2.178178308862973</v>
      </c>
      <c r="N29" s="11">
        <f>'Table 5.11'!N22</f>
        <v>0</v>
      </c>
      <c r="O29" s="25">
        <f>'Table 5.11'!O22</f>
        <v>0</v>
      </c>
      <c r="P29" s="37">
        <f>IF(O29&lt;&gt;0,N29/O29,0)</f>
        <v>0</v>
      </c>
      <c r="Q29" s="11">
        <f t="shared" si="3"/>
        <v>4608.0217959324</v>
      </c>
      <c r="R29" s="25">
        <f t="shared" si="3"/>
        <v>2109.3145713210647</v>
      </c>
      <c r="S29" s="37">
        <f>IF(R29&lt;&gt;0,Q29/R29,0)</f>
        <v>2.184606250098767</v>
      </c>
    </row>
    <row r="30" spans="1:19" ht="12.75" customHeight="1">
      <c r="A30" s="114" t="s">
        <v>55</v>
      </c>
      <c r="B30" s="11">
        <f>SUM(B27:B29)</f>
        <v>0</v>
      </c>
      <c r="C30" s="25">
        <f>SUM(C27:C29)</f>
        <v>0</v>
      </c>
      <c r="D30" s="37">
        <f>IF(C30&lt;&gt;0,B30/C30,0)</f>
        <v>0</v>
      </c>
      <c r="E30" s="11">
        <f>SUM(E27:E29)</f>
        <v>842.7522732083743</v>
      </c>
      <c r="F30" s="25">
        <f>SUM(F27:F29)</f>
        <v>375.97151691840054</v>
      </c>
      <c r="G30" s="37">
        <f>IF(F30&lt;&gt;0,E30/F30,0)</f>
        <v>2.241532231260173</v>
      </c>
      <c r="H30" s="11">
        <f>SUM(H27:H29)</f>
        <v>50621.586860220414</v>
      </c>
      <c r="I30" s="25">
        <f>SUM(I27:I29)</f>
        <v>22048.689564874425</v>
      </c>
      <c r="J30" s="37">
        <f>IF(I30&lt;&gt;0,H30/I30,0)</f>
        <v>2.2959000221430492</v>
      </c>
      <c r="K30" s="11">
        <f>SUM(K27:K29)</f>
        <v>6285.666906595329</v>
      </c>
      <c r="L30" s="25">
        <f>SUM(L27:L29)</f>
        <v>2939.132763974012</v>
      </c>
      <c r="M30" s="37">
        <f>IF(L30&lt;&gt;0,K30/L30,0)</f>
        <v>2.1386127852545376</v>
      </c>
      <c r="N30" s="11">
        <f>SUM(N27:N29)</f>
        <v>0</v>
      </c>
      <c r="O30" s="25">
        <f>SUM(O27:O29)</f>
        <v>0</v>
      </c>
      <c r="P30" s="37">
        <f>IF(O30&lt;&gt;0,N30/O30,0)</f>
        <v>0</v>
      </c>
      <c r="Q30" s="11">
        <f t="shared" si="3"/>
        <v>57750.00604002412</v>
      </c>
      <c r="R30" s="25">
        <f t="shared" si="3"/>
        <v>25363.79384576684</v>
      </c>
      <c r="S30" s="37">
        <f>IF(R30&lt;&gt;0,Q30/R30,0)</f>
        <v>2.27686782155669</v>
      </c>
    </row>
    <row r="31" spans="1:19" ht="12.75" customHeight="1">
      <c r="A31" s="161"/>
      <c r="B31" s="39"/>
      <c r="C31" s="40"/>
      <c r="D31" s="42"/>
      <c r="E31" s="39"/>
      <c r="F31" s="40"/>
      <c r="G31" s="42"/>
      <c r="H31" s="39"/>
      <c r="I31" s="40"/>
      <c r="J31" s="42"/>
      <c r="K31" s="39"/>
      <c r="L31" s="40"/>
      <c r="M31" s="42"/>
      <c r="N31" s="39"/>
      <c r="O31" s="40"/>
      <c r="P31" s="42"/>
      <c r="Q31" s="39"/>
      <c r="R31" s="40"/>
      <c r="S31" s="42"/>
    </row>
    <row r="32" spans="1:19" ht="12.75" customHeight="1">
      <c r="A32" s="162" t="s">
        <v>73</v>
      </c>
      <c r="B32" s="128"/>
      <c r="C32" s="129"/>
      <c r="D32" s="131"/>
      <c r="E32" s="128"/>
      <c r="F32" s="129"/>
      <c r="G32" s="131"/>
      <c r="H32" s="128"/>
      <c r="I32" s="129"/>
      <c r="J32" s="131"/>
      <c r="K32" s="128"/>
      <c r="L32" s="129"/>
      <c r="M32" s="131"/>
      <c r="N32" s="128"/>
      <c r="O32" s="129"/>
      <c r="P32" s="131"/>
      <c r="Q32" s="128"/>
      <c r="R32" s="129"/>
      <c r="S32" s="131"/>
    </row>
    <row r="33" spans="1:20" ht="12.75" customHeight="1">
      <c r="A33" s="114" t="s">
        <v>28</v>
      </c>
      <c r="B33" s="11">
        <f>SUM(B9,B15,B21,B27)</f>
        <v>472355.1798120114</v>
      </c>
      <c r="C33" s="25">
        <f>C21</f>
        <v>1238438.7452216733</v>
      </c>
      <c r="D33" s="37">
        <f>IF(C33&lt;&gt;0,B33/C33,0)</f>
        <v>0.38141182326095796</v>
      </c>
      <c r="E33" s="11">
        <f>SUM(E9,E15,E21,E27)</f>
        <v>898.1429514220265</v>
      </c>
      <c r="F33" s="25">
        <f>F21</f>
        <v>1261.8455500723244</v>
      </c>
      <c r="G33" s="37">
        <f>IF(F33&lt;&gt;0,E33/F33,0)</f>
        <v>0.7117693218243296</v>
      </c>
      <c r="H33" s="11">
        <f>SUM(H9,H15,H21,H27)</f>
        <v>50493.43258845159</v>
      </c>
      <c r="I33" s="25">
        <f>I21</f>
        <v>27237.062230508593</v>
      </c>
      <c r="J33" s="37">
        <f>IF(I33&lt;&gt;0,H33/I33,0)</f>
        <v>1.853850175217988</v>
      </c>
      <c r="K33" s="11">
        <f>SUM(K9,K15,K21,K27)</f>
        <v>0</v>
      </c>
      <c r="L33" s="25">
        <f>L21</f>
        <v>0</v>
      </c>
      <c r="M33" s="37">
        <f>IF(L33&lt;&gt;0,K33/L33,0)</f>
        <v>0</v>
      </c>
      <c r="N33" s="11">
        <f>SUM(N9,N15,N21,N27)</f>
        <v>9278.2941312006</v>
      </c>
      <c r="O33" s="25">
        <f>O21</f>
        <v>24531.392073754134</v>
      </c>
      <c r="P33" s="37">
        <f>IF(O33&lt;&gt;0,N33/O33,0)</f>
        <v>0.3782212645456572</v>
      </c>
      <c r="Q33" s="11">
        <f aca="true" t="shared" si="4" ref="Q33:R36">SUM(B33,E33,H33,K33,N33)</f>
        <v>533025.0494830856</v>
      </c>
      <c r="R33" s="25">
        <f t="shared" si="4"/>
        <v>1291469.0450760084</v>
      </c>
      <c r="S33" s="37">
        <f>IF(R33&lt;&gt;0,Q33/R33,0)</f>
        <v>0.4127277006873323</v>
      </c>
      <c r="T33" s="13"/>
    </row>
    <row r="34" spans="1:20" ht="12.75" customHeight="1">
      <c r="A34" s="114" t="s">
        <v>29</v>
      </c>
      <c r="B34" s="11">
        <f>SUM(B10,B16,B22,B28)</f>
        <v>62948.94220376434</v>
      </c>
      <c r="C34" s="25">
        <f>C22</f>
        <v>47550.64718040976</v>
      </c>
      <c r="D34" s="37">
        <f>IF(C34&lt;&gt;0,B34/C34,0)</f>
        <v>1.3238293469473212</v>
      </c>
      <c r="E34" s="11">
        <f>SUM(E10,E16,E22,E28)</f>
        <v>12298.904278126281</v>
      </c>
      <c r="F34" s="25">
        <f>F22</f>
        <v>8083.367118493858</v>
      </c>
      <c r="G34" s="37">
        <f>IF(F34&lt;&gt;0,E34/F34,0)</f>
        <v>1.5215075720101512</v>
      </c>
      <c r="H34" s="11">
        <f>SUM(H10,H16,H22,H28)</f>
        <v>26048.73005971401</v>
      </c>
      <c r="I34" s="25">
        <f>I22</f>
        <v>9809.804931554074</v>
      </c>
      <c r="J34" s="37">
        <f>IF(I34&lt;&gt;0,H34/I34,0)</f>
        <v>2.6553769663580207</v>
      </c>
      <c r="K34" s="11">
        <f>SUM(K10,K16,K22,K28)</f>
        <v>3449.462626796235</v>
      </c>
      <c r="L34" s="25">
        <f>L22</f>
        <v>952.0721134802961</v>
      </c>
      <c r="M34" s="37">
        <f>IF(L34&lt;&gt;0,K34/L34,0)</f>
        <v>3.62311066352604</v>
      </c>
      <c r="N34" s="11">
        <f>SUM(N10,N16,N22,N28)</f>
        <v>3748.2983320382855</v>
      </c>
      <c r="O34" s="25">
        <f>O22</f>
        <v>2805.824703756791</v>
      </c>
      <c r="P34" s="37">
        <f>IF(O34&lt;&gt;0,N34/O34,0)</f>
        <v>1.3358989701030117</v>
      </c>
      <c r="Q34" s="11">
        <f t="shared" si="4"/>
        <v>108494.33750043916</v>
      </c>
      <c r="R34" s="25">
        <f t="shared" si="4"/>
        <v>69201.71604769479</v>
      </c>
      <c r="S34" s="37">
        <f>IF(R34&lt;&gt;0,Q34/R34,0)</f>
        <v>1.567798368261032</v>
      </c>
      <c r="T34" s="13"/>
    </row>
    <row r="35" spans="1:20" ht="12.75" customHeight="1">
      <c r="A35" s="114" t="s">
        <v>33</v>
      </c>
      <c r="B35" s="11">
        <f>SUM(B11,B17,B23,B29)</f>
        <v>11523.009578589606</v>
      </c>
      <c r="C35" s="25">
        <f>C23</f>
        <v>865.6052477065705</v>
      </c>
      <c r="D35" s="37">
        <f>IF(C35&lt;&gt;0,B35/C35,0)</f>
        <v>13.312083780822647</v>
      </c>
      <c r="E35" s="11">
        <f>SUM(E11,E17,E23,E29)</f>
        <v>0</v>
      </c>
      <c r="F35" s="25">
        <f>F23</f>
        <v>0</v>
      </c>
      <c r="G35" s="37">
        <f>IF(F35&lt;&gt;0,E35/F35,0)</f>
        <v>0</v>
      </c>
      <c r="H35" s="11">
        <f>SUM(H11,H17,H23,H29)</f>
        <v>3479.7126715375507</v>
      </c>
      <c r="I35" s="25">
        <f>I23</f>
        <v>241.8541438161095</v>
      </c>
      <c r="J35" s="37">
        <f>IF(I35&lt;&gt;0,H35/I35,0)</f>
        <v>14.387649583475</v>
      </c>
      <c r="K35" s="11">
        <f>SUM(K11,K17,K23,K29)</f>
        <v>37849.75411562858</v>
      </c>
      <c r="L35" s="25">
        <f>L23</f>
        <v>2441.625091891552</v>
      </c>
      <c r="M35" s="37">
        <f>IF(L35&lt;&gt;0,K35/L35,0)</f>
        <v>15.501869734761772</v>
      </c>
      <c r="N35" s="11">
        <f>SUM(N11,N17,N23,N29)</f>
        <v>13210.004228291518</v>
      </c>
      <c r="O35" s="25">
        <f>O23</f>
        <v>995.7535786333468</v>
      </c>
      <c r="P35" s="37">
        <f>IF(O35&lt;&gt;0,N35/O35,0)</f>
        <v>13.266338692372065</v>
      </c>
      <c r="Q35" s="11">
        <f t="shared" si="4"/>
        <v>66062.48059404726</v>
      </c>
      <c r="R35" s="25">
        <f t="shared" si="4"/>
        <v>4544.838062047579</v>
      </c>
      <c r="S35" s="37">
        <f>IF(R35&lt;&gt;0,Q35/R35,0)</f>
        <v>14.535717156946232</v>
      </c>
      <c r="T35" s="13"/>
    </row>
    <row r="36" spans="1:20" ht="12.75" customHeight="1">
      <c r="A36" s="161" t="s">
        <v>74</v>
      </c>
      <c r="B36" s="39">
        <f>SUM(B33:B35)</f>
        <v>546827.1315943653</v>
      </c>
      <c r="C36" s="40">
        <f>SUM(C33:C35)</f>
        <v>1286854.9976497898</v>
      </c>
      <c r="D36" s="42">
        <f>IF(C36&lt;&gt;0,B36/C36,0)</f>
        <v>0.42493298203220037</v>
      </c>
      <c r="E36" s="39">
        <f>SUM(E33:E35)</f>
        <v>13197.047229548309</v>
      </c>
      <c r="F36" s="40">
        <f>SUM(F33:F35)</f>
        <v>9345.212668566182</v>
      </c>
      <c r="G36" s="42">
        <f>IF(F36&lt;&gt;0,E36/F36,0)</f>
        <v>1.412171953447166</v>
      </c>
      <c r="H36" s="39">
        <f>SUM(H33:H35)</f>
        <v>80021.87531970315</v>
      </c>
      <c r="I36" s="40">
        <f>SUM(I33:I35)</f>
        <v>37288.72130587878</v>
      </c>
      <c r="J36" s="42">
        <f>IF(I36&lt;&gt;0,H36/I36,0)</f>
        <v>2.1460074928095545</v>
      </c>
      <c r="K36" s="39">
        <f>SUM(K33:K35)</f>
        <v>41299.21674242482</v>
      </c>
      <c r="L36" s="40">
        <f>SUM(L33:L35)</f>
        <v>3393.697205371848</v>
      </c>
      <c r="M36" s="42">
        <f>IF(L36&lt;&gt;0,K36/L36,0)</f>
        <v>12.169387615681421</v>
      </c>
      <c r="N36" s="39">
        <f>SUM(N33:N35)</f>
        <v>26236.5966915304</v>
      </c>
      <c r="O36" s="40">
        <f>SUM(O33:O35)</f>
        <v>28332.970356144273</v>
      </c>
      <c r="P36" s="42">
        <f>IF(O36&lt;&gt;0,N36/O36,0)</f>
        <v>0.9260093933582487</v>
      </c>
      <c r="Q36" s="39">
        <f t="shared" si="4"/>
        <v>707581.8675775721</v>
      </c>
      <c r="R36" s="40">
        <f t="shared" si="4"/>
        <v>1365215.599185751</v>
      </c>
      <c r="S36" s="42">
        <f>IF(R36&lt;&gt;0,Q36/R36,0)</f>
        <v>0.5182931311359112</v>
      </c>
      <c r="T36" s="13"/>
    </row>
    <row r="37" spans="1:17" ht="12.75" customHeight="1" hidden="1">
      <c r="A37" s="76"/>
      <c r="B37" s="25"/>
      <c r="C37" s="58"/>
      <c r="D37" s="59"/>
      <c r="E37" s="58"/>
      <c r="F37" s="60"/>
      <c r="G37" s="32"/>
      <c r="H37" s="61"/>
      <c r="I37" s="32"/>
      <c r="J37" s="59"/>
      <c r="M37" s="7"/>
      <c r="N37" s="7"/>
      <c r="O37" s="7"/>
      <c r="P37" s="7"/>
      <c r="Q37" s="7"/>
    </row>
    <row r="38" spans="1:19" ht="12.75" hidden="1">
      <c r="A38" s="91" t="s">
        <v>26</v>
      </c>
      <c r="B38" s="93">
        <f>B33-'Table 5.9'!B54</f>
        <v>0</v>
      </c>
      <c r="C38" s="93">
        <f>C21-'Table 5.9'!C54</f>
        <v>0</v>
      </c>
      <c r="D38" s="93">
        <f>D33-'Table 5.9'!D54</f>
        <v>0</v>
      </c>
      <c r="E38" s="93">
        <f>E33-'Table 5.9'!E54</f>
        <v>0</v>
      </c>
      <c r="F38" s="93">
        <f>F21-'Table 5.9'!F54</f>
        <v>0</v>
      </c>
      <c r="G38" s="93">
        <f>G33-'Table 5.9'!G54</f>
        <v>0</v>
      </c>
      <c r="H38" s="93">
        <f>H33-'Table 5.9'!H54</f>
        <v>0</v>
      </c>
      <c r="I38" s="93">
        <f>I21-'Table 5.9'!I54</f>
        <v>0</v>
      </c>
      <c r="J38" s="93">
        <f>J33-'Table 5.9'!J54</f>
        <v>0</v>
      </c>
      <c r="K38" s="93">
        <f>K33-'Table 5.9'!K54</f>
        <v>0</v>
      </c>
      <c r="L38" s="93">
        <f>L21-'Table 5.9'!L54</f>
        <v>0</v>
      </c>
      <c r="M38" s="93">
        <f>M33-'Table 5.9'!M54</f>
        <v>0</v>
      </c>
      <c r="N38" s="93">
        <f>N33-'Table 5.9'!N54</f>
        <v>0</v>
      </c>
      <c r="O38" s="93">
        <f>O21-'Table 5.9'!O54</f>
        <v>0</v>
      </c>
      <c r="P38" s="93">
        <f>P33-'Table 5.9'!P54</f>
        <v>0</v>
      </c>
      <c r="Q38" s="93">
        <f>Q33-'Table 5.9'!Q54</f>
        <v>0</v>
      </c>
      <c r="R38" s="93">
        <f>R21-'Table 5.9'!R54</f>
        <v>0</v>
      </c>
      <c r="S38" s="93">
        <f>S33-'Table 5.9'!S54</f>
        <v>0</v>
      </c>
    </row>
    <row r="39" spans="1:19" ht="12.75" hidden="1">
      <c r="A39" s="72"/>
      <c r="B39" s="93">
        <f>B34-'Table 5.10'!B25</f>
        <v>0</v>
      </c>
      <c r="C39" s="93">
        <f>C22-'Table 5.10'!C25</f>
        <v>0</v>
      </c>
      <c r="D39" s="93">
        <f>D34-'Table 5.10'!D25</f>
        <v>0</v>
      </c>
      <c r="E39" s="93">
        <f>E34-'Table 5.10'!E25</f>
        <v>0</v>
      </c>
      <c r="F39" s="93">
        <f>F22-'Table 5.10'!F25</f>
        <v>0</v>
      </c>
      <c r="G39" s="93">
        <f>G34-'Table 5.10'!G25</f>
        <v>0</v>
      </c>
      <c r="H39" s="93">
        <f>H34-'Table 5.10'!H25</f>
        <v>0</v>
      </c>
      <c r="I39" s="93">
        <f>I22-'Table 5.10'!I25</f>
        <v>0</v>
      </c>
      <c r="J39" s="93">
        <f>J34-'Table 5.10'!J25</f>
        <v>0</v>
      </c>
      <c r="K39" s="93">
        <f>K34-'Table 5.10'!K25</f>
        <v>0</v>
      </c>
      <c r="L39" s="93">
        <f>L22-'Table 5.10'!L25</f>
        <v>0</v>
      </c>
      <c r="M39" s="93">
        <f>M34-'Table 5.10'!M25</f>
        <v>0</v>
      </c>
      <c r="N39" s="93">
        <f>N34-'Table 5.10'!N25</f>
        <v>0</v>
      </c>
      <c r="O39" s="93">
        <f>O22-'Table 5.10'!O25</f>
        <v>0</v>
      </c>
      <c r="P39" s="93">
        <f>P34-'Table 5.10'!P25</f>
        <v>0</v>
      </c>
      <c r="Q39" s="93">
        <f>Q34-'Table 5.10'!Q25</f>
        <v>0</v>
      </c>
      <c r="R39" s="93">
        <f>R22-'Table 5.10'!R25</f>
        <v>0</v>
      </c>
      <c r="S39" s="93">
        <f>S34-'Table 5.10'!S25</f>
        <v>0</v>
      </c>
    </row>
    <row r="40" spans="1:19" ht="12.75" hidden="1">
      <c r="A40" s="72"/>
      <c r="B40" s="93">
        <f>B35-'Table 5.11'!B25</f>
        <v>0</v>
      </c>
      <c r="C40" s="93">
        <f>C23-'Table 5.11'!C25</f>
        <v>0</v>
      </c>
      <c r="D40" s="93">
        <f>D35-'Table 5.11'!D25</f>
        <v>0</v>
      </c>
      <c r="E40" s="93">
        <f>E35-'Table 5.11'!E25</f>
        <v>0</v>
      </c>
      <c r="F40" s="93">
        <f>F23-'Table 5.11'!F25</f>
        <v>0</v>
      </c>
      <c r="G40" s="93">
        <f>G35-'Table 5.11'!G25</f>
        <v>0</v>
      </c>
      <c r="H40" s="93">
        <f>H35-'Table 5.11'!H25</f>
        <v>0</v>
      </c>
      <c r="I40" s="93">
        <f>I23-'Table 5.11'!I25</f>
        <v>0</v>
      </c>
      <c r="J40" s="93">
        <f>J35-'Table 5.11'!J25</f>
        <v>0</v>
      </c>
      <c r="K40" s="93">
        <f>K35-'Table 5.11'!K25</f>
        <v>0</v>
      </c>
      <c r="L40" s="93">
        <f>L23-'Table 5.11'!L25</f>
        <v>0</v>
      </c>
      <c r="M40" s="93">
        <f>M35-'Table 5.11'!M25</f>
        <v>0</v>
      </c>
      <c r="N40" s="93">
        <f>N35-'Table 5.11'!N25</f>
        <v>0</v>
      </c>
      <c r="O40" s="93">
        <f>O23-'Table 5.11'!O25</f>
        <v>0</v>
      </c>
      <c r="P40" s="93">
        <f>P35-'Table 5.11'!P25</f>
        <v>0</v>
      </c>
      <c r="Q40" s="93">
        <f>Q35-'Table 5.11'!Q25</f>
        <v>0</v>
      </c>
      <c r="R40" s="93">
        <f>R23-'Table 5.11'!R25</f>
        <v>0</v>
      </c>
      <c r="S40" s="93">
        <f>S35-'Table 5.11'!S25</f>
        <v>0</v>
      </c>
    </row>
    <row r="41" spans="1:18" ht="12.75" hidden="1">
      <c r="A41" s="72"/>
      <c r="B41" s="79"/>
      <c r="C41" s="90">
        <f>C21-C9-C15</f>
        <v>0</v>
      </c>
      <c r="D41" s="80"/>
      <c r="E41" s="79"/>
      <c r="F41" s="90">
        <f>F21-F9-F15</f>
        <v>0</v>
      </c>
      <c r="G41" s="80"/>
      <c r="H41" s="79"/>
      <c r="I41" s="90">
        <f>I21-I9-I15</f>
        <v>0</v>
      </c>
      <c r="J41" s="6"/>
      <c r="K41" s="79"/>
      <c r="L41" s="90">
        <f>L21-L9-L15</f>
        <v>0</v>
      </c>
      <c r="N41" s="79"/>
      <c r="O41" s="90">
        <f>O21-O9-O15</f>
        <v>-8.185452315956354E-12</v>
      </c>
      <c r="Q41" s="79"/>
      <c r="R41" s="90">
        <f>R21-R9-R15</f>
        <v>0</v>
      </c>
    </row>
    <row r="42" spans="1:18" ht="12.75" hidden="1">
      <c r="A42" s="72"/>
      <c r="B42" s="79"/>
      <c r="C42" s="90">
        <f>C22-C10-C16</f>
        <v>0</v>
      </c>
      <c r="D42" s="80"/>
      <c r="E42" s="79"/>
      <c r="F42" s="90">
        <f>F22-F10-F16</f>
        <v>0</v>
      </c>
      <c r="G42" s="80"/>
      <c r="H42" s="79"/>
      <c r="I42" s="90">
        <f>I22-I10-I16</f>
        <v>0</v>
      </c>
      <c r="J42" s="6"/>
      <c r="K42" s="79"/>
      <c r="L42" s="90">
        <f>L22-L10-L16</f>
        <v>0</v>
      </c>
      <c r="N42" s="79"/>
      <c r="O42" s="90">
        <f>O22-O10-O16</f>
        <v>0</v>
      </c>
      <c r="Q42" s="79"/>
      <c r="R42" s="90">
        <f>R22-R10-R16</f>
        <v>0</v>
      </c>
    </row>
    <row r="43" spans="1:18" ht="12.75" hidden="1">
      <c r="A43" s="72"/>
      <c r="B43" s="79"/>
      <c r="C43" s="90">
        <f>C23-C11-C17</f>
        <v>0</v>
      </c>
      <c r="D43" s="80"/>
      <c r="E43" s="79"/>
      <c r="F43" s="90">
        <f>F23-F11-F17</f>
        <v>0</v>
      </c>
      <c r="G43" s="80"/>
      <c r="H43" s="79"/>
      <c r="I43" s="90">
        <f>I23-I11-I17</f>
        <v>0</v>
      </c>
      <c r="J43" s="6"/>
      <c r="K43" s="79"/>
      <c r="L43" s="90">
        <f>L23-L11-L17</f>
        <v>0</v>
      </c>
      <c r="N43" s="79"/>
      <c r="O43" s="90">
        <f>O23-O11-O17</f>
        <v>0</v>
      </c>
      <c r="Q43" s="79"/>
      <c r="R43" s="90">
        <f>R23-R11-R17</f>
        <v>0</v>
      </c>
    </row>
    <row r="44" spans="1:8" ht="12.75">
      <c r="A44" s="15"/>
      <c r="B44" s="15"/>
      <c r="C44" s="15"/>
      <c r="D44" s="15"/>
      <c r="E44" s="15"/>
      <c r="F44" s="32"/>
      <c r="G44" s="32"/>
      <c r="H44" s="50"/>
    </row>
    <row r="45" spans="1:7" ht="12.75">
      <c r="A45" s="31" t="s">
        <v>27</v>
      </c>
      <c r="C45" s="24"/>
      <c r="F45" s="32"/>
      <c r="G45" s="32"/>
    </row>
    <row r="46" spans="1:7" ht="12.75">
      <c r="A46" s="83" t="s">
        <v>76</v>
      </c>
      <c r="C46" s="24"/>
      <c r="F46" s="32"/>
      <c r="G46" s="32"/>
    </row>
    <row r="47" spans="1:7" ht="12.75">
      <c r="A47" s="83" t="s">
        <v>97</v>
      </c>
      <c r="B47" s="32"/>
      <c r="C47" s="32"/>
      <c r="D47" s="83"/>
      <c r="E47" s="32"/>
      <c r="F47" s="32"/>
      <c r="G47" s="32"/>
    </row>
    <row r="48" spans="1:7" ht="12.75">
      <c r="A48" s="81"/>
      <c r="B48" s="32"/>
      <c r="C48" s="32"/>
      <c r="D48" s="83"/>
      <c r="E48" s="32"/>
      <c r="F48" s="32"/>
      <c r="G48" s="32"/>
    </row>
    <row r="49" spans="1:7" ht="12.75">
      <c r="A49" s="82"/>
      <c r="B49" s="32"/>
      <c r="C49" s="32"/>
      <c r="D49" s="32"/>
      <c r="E49" s="32"/>
      <c r="F49" s="32"/>
      <c r="G49" s="32"/>
    </row>
    <row r="50" spans="1:7" ht="12.75">
      <c r="A50" s="8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  <row r="123" spans="1:7" ht="12.75">
      <c r="A123" s="32"/>
      <c r="B123" s="32"/>
      <c r="C123" s="32"/>
      <c r="D123" s="32"/>
      <c r="E123" s="32"/>
      <c r="F123" s="32"/>
      <c r="G123" s="32"/>
    </row>
    <row r="124" spans="1:7" ht="12.75">
      <c r="A124" s="32"/>
      <c r="B124" s="32"/>
      <c r="C124" s="32"/>
      <c r="D124" s="32"/>
      <c r="E124" s="32"/>
      <c r="F124" s="32"/>
      <c r="G124" s="32"/>
    </row>
    <row r="125" spans="1:7" ht="12.75">
      <c r="A125" s="32"/>
      <c r="B125" s="32"/>
      <c r="C125" s="32"/>
      <c r="D125" s="32"/>
      <c r="E125" s="32"/>
      <c r="F125" s="32"/>
      <c r="G125" s="32"/>
    </row>
    <row r="126" spans="1:7" ht="12.75">
      <c r="A126" s="32"/>
      <c r="B126" s="32"/>
      <c r="C126" s="32"/>
      <c r="D126" s="32"/>
      <c r="E126" s="32"/>
      <c r="F126" s="32"/>
      <c r="G126" s="32"/>
    </row>
    <row r="127" spans="1:7" ht="12.75">
      <c r="A127" s="32"/>
      <c r="B127" s="32"/>
      <c r="C127" s="32"/>
      <c r="D127" s="32"/>
      <c r="E127" s="32"/>
      <c r="F127" s="32"/>
      <c r="G127" s="32"/>
    </row>
    <row r="128" spans="1:7" ht="12.75">
      <c r="A128" s="32"/>
      <c r="B128" s="32"/>
      <c r="C128" s="32"/>
      <c r="D128" s="32"/>
      <c r="E128" s="32"/>
      <c r="F128" s="32"/>
      <c r="G128" s="32"/>
    </row>
    <row r="129" spans="1:7" ht="12.75">
      <c r="A129" s="32"/>
      <c r="B129" s="32"/>
      <c r="C129" s="32"/>
      <c r="D129" s="32"/>
      <c r="E129" s="32"/>
      <c r="F129" s="32"/>
      <c r="G12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C3:I1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4" max="4" width="13.140625" style="0" bestFit="1" customWidth="1"/>
  </cols>
  <sheetData>
    <row r="3" spans="3:4" ht="12.75">
      <c r="C3" s="56" t="s">
        <v>45</v>
      </c>
      <c r="D3" s="4" t="s">
        <v>46</v>
      </c>
    </row>
    <row r="4" spans="3:4" ht="12.75">
      <c r="C4" s="55">
        <v>1</v>
      </c>
      <c r="D4" s="9">
        <f>SUM('Table 5.1'!B32:S34)</f>
        <v>0</v>
      </c>
    </row>
    <row r="5" spans="3:9" ht="12.75">
      <c r="C5" s="55">
        <v>2</v>
      </c>
      <c r="D5" s="9">
        <f>SUM('Table 5.2'!B58:S63)</f>
        <v>0</v>
      </c>
      <c r="G5" s="7"/>
      <c r="H5" s="102"/>
      <c r="I5" s="7"/>
    </row>
    <row r="6" spans="3:9" ht="12.75">
      <c r="C6" s="55">
        <v>3</v>
      </c>
      <c r="D6" s="9">
        <f>SUM('Table 5.3'!B32:S35)</f>
        <v>-1.7550405573274475E-12</v>
      </c>
      <c r="G6" s="7"/>
      <c r="H6" s="102"/>
      <c r="I6" s="7"/>
    </row>
    <row r="7" spans="3:9" ht="12.75">
      <c r="C7" s="55">
        <v>4</v>
      </c>
      <c r="D7" s="9">
        <f>SUM('Table 5.4'!B32:S34)</f>
        <v>0</v>
      </c>
      <c r="G7" s="7"/>
      <c r="H7" s="102"/>
      <c r="I7" s="7"/>
    </row>
    <row r="8" spans="3:9" ht="12.75">
      <c r="C8" s="55">
        <v>5</v>
      </c>
      <c r="D8" s="9">
        <f>SUM('Table 5.5'!B35:R47)</f>
        <v>1.493977164201965E-11</v>
      </c>
      <c r="G8" s="7"/>
      <c r="H8" s="102"/>
      <c r="I8" s="7"/>
    </row>
    <row r="9" spans="3:9" ht="12.75">
      <c r="C9" s="55">
        <v>6</v>
      </c>
      <c r="D9" s="9">
        <f>SUM('Table 5.6'!B26:R26)</f>
        <v>0</v>
      </c>
      <c r="G9" s="7"/>
      <c r="H9" s="7"/>
      <c r="I9" s="7"/>
    </row>
    <row r="10" spans="3:4" ht="12.75">
      <c r="C10" s="55">
        <v>7</v>
      </c>
      <c r="D10" s="9">
        <f>SUM('Table 5.7'!B26:R31)</f>
        <v>0</v>
      </c>
    </row>
    <row r="11" spans="3:4" ht="12.75">
      <c r="C11" s="55">
        <v>8</v>
      </c>
      <c r="D11" s="9">
        <f>SUM('Table 5.8'!B35:S37)</f>
        <v>0</v>
      </c>
    </row>
    <row r="12" spans="3:4" ht="12.75">
      <c r="C12" s="55">
        <v>9</v>
      </c>
      <c r="D12" s="9">
        <f>SUM('Table 5.9'!B58:R80)</f>
        <v>0</v>
      </c>
    </row>
    <row r="13" spans="3:4" ht="12.75">
      <c r="C13" s="55">
        <v>10</v>
      </c>
      <c r="D13" s="9">
        <f>SUM('Table 5.10'!B29:R32)</f>
        <v>0</v>
      </c>
    </row>
    <row r="14" spans="3:4" ht="12.75">
      <c r="C14" s="55">
        <v>11</v>
      </c>
      <c r="D14" s="9">
        <f>SUM('Table 5.11'!B29:R43)</f>
        <v>0</v>
      </c>
    </row>
    <row r="15" spans="3:4" ht="12.75">
      <c r="C15" s="55">
        <v>12</v>
      </c>
      <c r="D15" s="9">
        <f>SUM('Table 5.12'!B38:S43)</f>
        <v>-8.185452315956354E-12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94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12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11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14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15" t="s">
        <v>1</v>
      </c>
      <c r="B10" s="11">
        <v>0</v>
      </c>
      <c r="C10" s="25">
        <v>47119.61045652499</v>
      </c>
      <c r="D10" s="37">
        <f>IF(C10&lt;&gt;0,B10/C10,0)</f>
        <v>0</v>
      </c>
      <c r="E10" s="11">
        <v>0</v>
      </c>
      <c r="F10" s="25">
        <v>65.5382493523688</v>
      </c>
      <c r="G10" s="37">
        <f>IF(F10&lt;&gt;0,E10/F10,0)</f>
        <v>0</v>
      </c>
      <c r="H10" s="11">
        <v>0</v>
      </c>
      <c r="I10" s="25">
        <v>1045.36897414727</v>
      </c>
      <c r="J10" s="37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20.54441644014605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48251.06209646478</v>
      </c>
      <c r="S10" s="37">
        <f>IF(R10&lt;&gt;0,Q10/R10,0)</f>
        <v>0</v>
      </c>
    </row>
    <row r="11" spans="1:19" ht="12.75">
      <c r="A11" s="115" t="s">
        <v>12</v>
      </c>
      <c r="B11" s="11">
        <v>5157.8592023435</v>
      </c>
      <c r="C11" s="25">
        <v>91263.97385045001</v>
      </c>
      <c r="D11" s="37">
        <f>IF(C11&lt;&gt;0,B11/C11,0)</f>
        <v>0.05651582968319396</v>
      </c>
      <c r="E11" s="11">
        <v>7.174020736854115</v>
      </c>
      <c r="F11" s="25">
        <v>126.93825388513133</v>
      </c>
      <c r="G11" s="37">
        <f>IF(F11&lt;&gt;0,E11/F11,0)</f>
        <v>0.05651582968319395</v>
      </c>
      <c r="H11" s="11">
        <v>114.42934122141564</v>
      </c>
      <c r="I11" s="25">
        <v>2024.730803084067</v>
      </c>
      <c r="J11" s="37">
        <f>IF(I11&lt;&gt;0,H11/I11,0)</f>
        <v>0.05651582968319395</v>
      </c>
      <c r="K11" s="11">
        <v>0</v>
      </c>
      <c r="L11" s="25">
        <v>0</v>
      </c>
      <c r="M11" s="37">
        <f>IF(L11&lt;&gt;0,K11/L11,0)</f>
        <v>0</v>
      </c>
      <c r="N11" s="11">
        <v>2.2488557601797967</v>
      </c>
      <c r="O11" s="25">
        <v>39.7916083473607</v>
      </c>
      <c r="P11" s="37">
        <f>IF(O11&lt;&gt;0,N11/O11,0)</f>
        <v>0.05651582968319397</v>
      </c>
      <c r="Q11" s="11">
        <f>SUM(B11,E11,H11,K11,N11)</f>
        <v>5281.71142006195</v>
      </c>
      <c r="R11" s="25">
        <f>SUM(C11,F11,I11,L11,O11)</f>
        <v>93455.43451576657</v>
      </c>
      <c r="S11" s="37">
        <f>IF(R11&lt;&gt;0,Q11/R11,0)</f>
        <v>0.05651582968319396</v>
      </c>
    </row>
    <row r="12" spans="1:19" ht="4.5" customHeight="1">
      <c r="A12" s="116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14" t="s">
        <v>25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15" t="s">
        <v>13</v>
      </c>
      <c r="B14" s="11">
        <v>915.7599452669995</v>
      </c>
      <c r="C14" s="25">
        <v>2107.3642280250006</v>
      </c>
      <c r="D14" s="37">
        <f>IF(C14&lt;&gt;0,B14/C14,0)</f>
        <v>0.4345522872072475</v>
      </c>
      <c r="E14" s="11">
        <v>1.2737224068351602</v>
      </c>
      <c r="F14" s="25">
        <v>2.9311142625000017</v>
      </c>
      <c r="G14" s="37">
        <f>IF(F14&lt;&gt;0,E14/F14,0)</f>
        <v>0.43455228720724753</v>
      </c>
      <c r="H14" s="11">
        <v>20.31653116980211</v>
      </c>
      <c r="I14" s="25">
        <v>46.752788485756405</v>
      </c>
      <c r="J14" s="37">
        <f>IF(I14&lt;&gt;0,H14/I14,0)</f>
        <v>0.4345522872072475</v>
      </c>
      <c r="K14" s="11">
        <v>0</v>
      </c>
      <c r="L14" s="25">
        <v>0</v>
      </c>
      <c r="M14" s="37">
        <f>IF(L14&lt;&gt;0,K14/L14,0)</f>
        <v>0</v>
      </c>
      <c r="N14" s="11">
        <v>0.39927651125488683</v>
      </c>
      <c r="O14" s="25">
        <v>0.9188227125001028</v>
      </c>
      <c r="P14" s="37">
        <f>IF(O14&lt;&gt;0,N14/O14,0)</f>
        <v>0.4345522872072474</v>
      </c>
      <c r="Q14" s="11">
        <f>SUM(B14,E14,H14,K14,N14)</f>
        <v>937.7494753548917</v>
      </c>
      <c r="R14" s="25">
        <f>SUM(C14,F14,I14,L14,O14)</f>
        <v>2157.966953485757</v>
      </c>
      <c r="S14" s="37">
        <f>IF(R14&lt;&gt;0,Q14/R14,0)</f>
        <v>0.43455228720724753</v>
      </c>
    </row>
    <row r="15" spans="1:19" ht="4.5" customHeight="1">
      <c r="A15" s="116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117" t="s">
        <v>23</v>
      </c>
      <c r="B16" s="11">
        <f>SUM(B10:B15)</f>
        <v>6073.6191476105</v>
      </c>
      <c r="C16" s="25">
        <f>SUM(C10:C15)</f>
        <v>140490.948535</v>
      </c>
      <c r="D16" s="37">
        <f>IF(C16&lt;&gt;0,B16/C16,0)</f>
        <v>0.04323139113903413</v>
      </c>
      <c r="E16" s="11">
        <f>SUM(E10:E15)</f>
        <v>8.447743143689275</v>
      </c>
      <c r="F16" s="25">
        <f>SUM(F10:F15)</f>
        <v>195.40761750000013</v>
      </c>
      <c r="G16" s="37">
        <f>IF(F16&lt;&gt;0,E16/F16,0)</f>
        <v>0.043231391139034125</v>
      </c>
      <c r="H16" s="11">
        <f>SUM(H10:H15)</f>
        <v>134.74587239121774</v>
      </c>
      <c r="I16" s="25">
        <f>SUM(I10:I15)</f>
        <v>3116.852565717093</v>
      </c>
      <c r="J16" s="37">
        <f>IF(I16&lt;&gt;0,H16/I16,0)</f>
        <v>0.04323139113903413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2.6481322714346835</v>
      </c>
      <c r="O16" s="25">
        <f>SUM(O10:O15)</f>
        <v>61.25484750000685</v>
      </c>
      <c r="P16" s="37">
        <f>IF(O16&lt;&gt;0,N16/O16,0)</f>
        <v>0.04323139113903413</v>
      </c>
      <c r="Q16" s="11">
        <f>SUM(Q10:Q15)</f>
        <v>6219.460895416842</v>
      </c>
      <c r="R16" s="25">
        <f>SUM(R10:R15)</f>
        <v>143864.46356571713</v>
      </c>
      <c r="S16" s="37">
        <f>IF(R16&lt;&gt;0,Q16/R16,0)</f>
        <v>0.043231391139034125</v>
      </c>
    </row>
    <row r="17" spans="1:19" ht="12.75">
      <c r="A17" s="116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113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14" t="s">
        <v>14</v>
      </c>
      <c r="B19" s="11">
        <v>0</v>
      </c>
      <c r="C19" s="32">
        <v>0</v>
      </c>
      <c r="D19" s="37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37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1:19" ht="4.5" customHeight="1">
      <c r="A20" s="116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14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15" t="s">
        <v>1</v>
      </c>
      <c r="B22" s="11">
        <v>0</v>
      </c>
      <c r="C22" s="25">
        <v>56355.18805308564</v>
      </c>
      <c r="D22" s="37">
        <f>IF(C22&lt;&gt;0,B22/C22,0)</f>
        <v>0</v>
      </c>
      <c r="E22" s="11">
        <v>0</v>
      </c>
      <c r="F22" s="25">
        <v>13.091455138999967</v>
      </c>
      <c r="G22" s="37">
        <f>IF(F22&lt;&gt;0,E22/F22,0)</f>
        <v>0</v>
      </c>
      <c r="H22" s="11">
        <v>0</v>
      </c>
      <c r="I22" s="25">
        <v>1755.769878154655</v>
      </c>
      <c r="J22" s="37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250.88460607796648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58374.93399245727</v>
      </c>
      <c r="S22" s="37">
        <f>IF(R22&lt;&gt;0,Q22/R22,0)</f>
        <v>0</v>
      </c>
    </row>
    <row r="23" spans="1:19" ht="12.75">
      <c r="A23" s="115" t="s">
        <v>12</v>
      </c>
      <c r="B23" s="11">
        <v>4808.789307555261</v>
      </c>
      <c r="C23" s="25">
        <v>85087.47610203172</v>
      </c>
      <c r="D23" s="37">
        <f>IF(C23&lt;&gt;0,B23/C23,0)</f>
        <v>0.056515829683193956</v>
      </c>
      <c r="E23" s="11">
        <v>1.1098116734113443</v>
      </c>
      <c r="F23" s="25">
        <v>19.63718270849995</v>
      </c>
      <c r="G23" s="37">
        <f>IF(F23&lt;&gt;0,E23/F23,0)</f>
        <v>0.05651582968319395</v>
      </c>
      <c r="H23" s="11">
        <v>154.26317040998052</v>
      </c>
      <c r="I23" s="25">
        <v>2729.556856454565</v>
      </c>
      <c r="J23" s="37">
        <f>IF(I23&lt;&gt;0,H23/I23,0)</f>
        <v>0.05651582968319396</v>
      </c>
      <c r="K23" s="11">
        <v>0</v>
      </c>
      <c r="L23" s="25">
        <v>0</v>
      </c>
      <c r="M23" s="37">
        <f>IF(L23&lt;&gt;0,K23/L23,0)</f>
        <v>0</v>
      </c>
      <c r="N23" s="11">
        <v>21.369117898209822</v>
      </c>
      <c r="O23" s="25">
        <v>378.10854088132294</v>
      </c>
      <c r="P23" s="37">
        <f>IF(O23&lt;&gt;0,N23/O23,0)</f>
        <v>0.05651582968319394</v>
      </c>
      <c r="Q23" s="11">
        <f>SUM(B23,E23,H23,K23,N23)</f>
        <v>4985.531407536862</v>
      </c>
      <c r="R23" s="25">
        <f>SUM(C23,F23,I23,L23,O23)</f>
        <v>88214.77868207611</v>
      </c>
      <c r="S23" s="37">
        <f>IF(R23&lt;&gt;0,Q23/R23,0)</f>
        <v>0.056515829683193956</v>
      </c>
    </row>
    <row r="24" spans="1:19" ht="4.5" customHeight="1">
      <c r="A24" s="116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14" t="s">
        <v>25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15" t="s">
        <v>13</v>
      </c>
      <c r="B26" s="11">
        <v>751.3062372635394</v>
      </c>
      <c r="C26" s="25">
        <v>2153.9492003317364</v>
      </c>
      <c r="D26" s="37">
        <f>IF(C26&lt;&gt;0,B26/C26,0)</f>
        <v>0.3488040651784306</v>
      </c>
      <c r="E26" s="11">
        <v>0.17384591769990773</v>
      </c>
      <c r="F26" s="25">
        <v>0.4984056524999987</v>
      </c>
      <c r="G26" s="37">
        <f>IF(F26&lt;&gt;0,E26/F26,0)</f>
        <v>0.3488040651784305</v>
      </c>
      <c r="H26" s="11">
        <v>23.82487612210952</v>
      </c>
      <c r="I26" s="25">
        <v>68.30446803973433</v>
      </c>
      <c r="J26" s="37">
        <f>IF(I26&lt;&gt;0,H26/I26,0)</f>
        <v>0.34880406517843054</v>
      </c>
      <c r="K26" s="11">
        <v>0</v>
      </c>
      <c r="L26" s="25">
        <v>0</v>
      </c>
      <c r="M26" s="37">
        <f>IF(L26&lt;&gt;0,K26/L26,0)</f>
        <v>0</v>
      </c>
      <c r="N26" s="11">
        <v>3.341046192316358</v>
      </c>
      <c r="O26" s="25">
        <v>9.578575842019633</v>
      </c>
      <c r="P26" s="37">
        <f>IF(O26&lt;&gt;0,N26/O26,0)</f>
        <v>0.3488040651784307</v>
      </c>
      <c r="Q26" s="11">
        <f>SUM(B26,E26,H26,K26,N26)</f>
        <v>778.6460054956653</v>
      </c>
      <c r="R26" s="25">
        <f>SUM(C26,F26,I26,L26,O26)</f>
        <v>2232.3306498659904</v>
      </c>
      <c r="S26" s="37">
        <f>IF(R26&lt;&gt;0,Q26/R26,0)</f>
        <v>0.34880406517843066</v>
      </c>
    </row>
    <row r="27" spans="1:19" ht="4.5" customHeight="1">
      <c r="A27" s="116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117" t="s">
        <v>24</v>
      </c>
      <c r="B28" s="11">
        <f>SUM(B19:B27)</f>
        <v>5560.095544818801</v>
      </c>
      <c r="C28" s="25">
        <f>SUM(C19:C27)</f>
        <v>143596.61335544908</v>
      </c>
      <c r="D28" s="37">
        <f>IF(C28&lt;&gt;0,B28/C28,0)</f>
        <v>0.03872024147989985</v>
      </c>
      <c r="E28" s="11">
        <f>SUM(E19:E27)</f>
        <v>1.283657591111252</v>
      </c>
      <c r="F28" s="25">
        <f>SUM(F19:F27)</f>
        <v>33.227043499999915</v>
      </c>
      <c r="G28" s="37">
        <f>IF(F28&lt;&gt;0,E28/F28,0)</f>
        <v>0.03863291632044408</v>
      </c>
      <c r="H28" s="11">
        <f>SUM(H19:H27)</f>
        <v>178.08804653209003</v>
      </c>
      <c r="I28" s="25">
        <f>SUM(I19:I27)</f>
        <v>4553.631202648954</v>
      </c>
      <c r="J28" s="37">
        <f>IF(I28&lt;&gt;0,H28/I28,0)</f>
        <v>0.039109018408977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24.71016409052618</v>
      </c>
      <c r="O28" s="25">
        <f>SUM(O19:O27)</f>
        <v>638.5717228013091</v>
      </c>
      <c r="P28" s="37">
        <f>IF(O28&lt;&gt;0,N28/O28,0)</f>
        <v>0.038695988576078436</v>
      </c>
      <c r="Q28" s="11">
        <f>SUM(Q19:Q27)</f>
        <v>5764.1774130325275</v>
      </c>
      <c r="R28" s="25">
        <f>SUM(R19:R27)</f>
        <v>148822.04332439936</v>
      </c>
      <c r="S28" s="37">
        <f>IF(R28&lt;&gt;0,Q28/R28,0)</f>
        <v>0.03873201364711736</v>
      </c>
    </row>
    <row r="29" spans="1:19" ht="12.75">
      <c r="A29" s="118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119" t="s">
        <v>22</v>
      </c>
      <c r="B30" s="39">
        <f>SUM(B16,B28)</f>
        <v>11633.714692429301</v>
      </c>
      <c r="C30" s="40">
        <f>SUM(C16,C28)</f>
        <v>284087.5618904491</v>
      </c>
      <c r="D30" s="41">
        <f>IF(C30&lt;&gt;0,B30/C30,0)</f>
        <v>0.04095115820986044</v>
      </c>
      <c r="E30" s="39">
        <f>SUM(E16,E28)</f>
        <v>9.731400734800527</v>
      </c>
      <c r="F30" s="40">
        <f>SUM(F16,F28)</f>
        <v>228.63466100000005</v>
      </c>
      <c r="G30" s="41">
        <f>IF(F30&lt;&gt;0,E30/F30,0)</f>
        <v>0.042563103478000325</v>
      </c>
      <c r="H30" s="39">
        <f>SUM(H16,H28)</f>
        <v>312.8339189233078</v>
      </c>
      <c r="I30" s="40">
        <f>SUM(I16,I28)</f>
        <v>7670.483768366047</v>
      </c>
      <c r="J30" s="41">
        <f>IF(I30&lt;&gt;0,H30/I30,0)</f>
        <v>0.04078411849503817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27.358296361960864</v>
      </c>
      <c r="O30" s="40">
        <f>SUM(O16,O28)</f>
        <v>699.8265703013159</v>
      </c>
      <c r="P30" s="41">
        <f>IF(O30&lt;&gt;0,N30/O30,0)</f>
        <v>0.039092966061836626</v>
      </c>
      <c r="Q30" s="39">
        <f>SUM(Q16,Q28)</f>
        <v>11983.638308449368</v>
      </c>
      <c r="R30" s="40">
        <f>SUM(R16,R28)</f>
        <v>292686.5068901165</v>
      </c>
      <c r="S30" s="41">
        <f>IF(R30&lt;&gt;0,Q30/R30,0)</f>
        <v>0.04094359673692916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0</v>
      </c>
      <c r="L34" s="9">
        <v>0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1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3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6" ht="12.75" customHeight="1">
      <c r="C40" s="29"/>
      <c r="F40" s="2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92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20" t="s">
        <v>29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22" t="s">
        <v>7</v>
      </c>
      <c r="B9" s="11"/>
      <c r="C9" s="32"/>
      <c r="D9" s="36"/>
      <c r="E9" s="11"/>
      <c r="F9" s="32"/>
      <c r="G9" s="36"/>
      <c r="H9" s="11"/>
      <c r="I9" s="32"/>
      <c r="J9" s="36"/>
      <c r="K9" s="11"/>
      <c r="L9" s="32"/>
      <c r="M9" s="36"/>
      <c r="N9" s="11"/>
      <c r="O9" s="32"/>
      <c r="P9" s="36"/>
      <c r="Q9" s="35"/>
      <c r="R9" s="32"/>
      <c r="S9" s="36"/>
    </row>
    <row r="10" spans="1:19" ht="12.75">
      <c r="A10" s="123" t="s">
        <v>13</v>
      </c>
      <c r="B10" s="11">
        <v>677.1293686289392</v>
      </c>
      <c r="C10" s="25">
        <v>1558.2230000000004</v>
      </c>
      <c r="D10" s="37">
        <f>IF(C10&lt;&gt;0,B10/C10,0)</f>
        <v>0.43455228720724765</v>
      </c>
      <c r="E10" s="11">
        <v>31147.446218389934</v>
      </c>
      <c r="F10" s="25">
        <v>71677.0964860554</v>
      </c>
      <c r="G10" s="37">
        <f>IF(F10&lt;&gt;0,E10/F10,0)</f>
        <v>0.4345522872072475</v>
      </c>
      <c r="H10" s="11">
        <v>198.21868744279587</v>
      </c>
      <c r="I10" s="25">
        <v>456.14461890580515</v>
      </c>
      <c r="J10" s="37">
        <f>IF(I10&lt;&gt;0,H10/I10,0)</f>
        <v>0.4345522872072474</v>
      </c>
      <c r="K10" s="11">
        <v>21.719511670080887</v>
      </c>
      <c r="L10" s="25">
        <v>49.981353934796736</v>
      </c>
      <c r="M10" s="37">
        <f>IF(L10&lt;&gt;0,K10/L10,0)</f>
        <v>0.43455228720724765</v>
      </c>
      <c r="N10" s="11">
        <v>0</v>
      </c>
      <c r="O10" s="25">
        <v>0</v>
      </c>
      <c r="P10" s="37">
        <f>IF(O10&lt;&gt;0,N10/O10,0)</f>
        <v>0</v>
      </c>
      <c r="Q10" s="11">
        <f>SUM(B10,E10,H10,K10,N10)</f>
        <v>32044.513786131753</v>
      </c>
      <c r="R10" s="25">
        <f>SUM(C10,F10,I10,L10,O10)</f>
        <v>73741.44545889599</v>
      </c>
      <c r="S10" s="37">
        <f>IF(R10&lt;&gt;0,Q10/R10,0)</f>
        <v>0.43455228720724753</v>
      </c>
    </row>
    <row r="11" spans="1:19" ht="4.5" customHeight="1">
      <c r="A11" s="35"/>
      <c r="B11" s="11"/>
      <c r="C11" s="32"/>
      <c r="D11" s="36"/>
      <c r="E11" s="11"/>
      <c r="F11" s="32"/>
      <c r="G11" s="36"/>
      <c r="H11" s="11"/>
      <c r="I11" s="32"/>
      <c r="J11" s="36"/>
      <c r="K11" s="11"/>
      <c r="L11" s="32"/>
      <c r="M11" s="36"/>
      <c r="N11" s="11"/>
      <c r="O11" s="32"/>
      <c r="P11" s="36"/>
      <c r="Q11" s="35"/>
      <c r="R11" s="32"/>
      <c r="S11" s="36"/>
    </row>
    <row r="12" spans="1:19" ht="12.75">
      <c r="A12" s="124" t="s">
        <v>30</v>
      </c>
      <c r="B12" s="11">
        <f>B10</f>
        <v>677.1293686289392</v>
      </c>
      <c r="C12" s="25">
        <f>C10</f>
        <v>1558.2230000000004</v>
      </c>
      <c r="D12" s="37">
        <f>IF(C12&lt;&gt;0,B12/C12,0)</f>
        <v>0.43455228720724765</v>
      </c>
      <c r="E12" s="11">
        <f>E10</f>
        <v>31147.446218389934</v>
      </c>
      <c r="F12" s="25">
        <f>F10</f>
        <v>71677.0964860554</v>
      </c>
      <c r="G12" s="37">
        <f>IF(F12&lt;&gt;0,E12/F12,0)</f>
        <v>0.4345522872072475</v>
      </c>
      <c r="H12" s="11">
        <f>H10</f>
        <v>198.21868744279587</v>
      </c>
      <c r="I12" s="25">
        <f>I10</f>
        <v>456.14461890580515</v>
      </c>
      <c r="J12" s="37">
        <f>IF(I12&lt;&gt;0,H12/I12,0)</f>
        <v>0.4345522872072474</v>
      </c>
      <c r="K12" s="11">
        <f>K10</f>
        <v>21.719511670080887</v>
      </c>
      <c r="L12" s="25">
        <f>L10</f>
        <v>49.981353934796736</v>
      </c>
      <c r="M12" s="37">
        <f>IF(L12&lt;&gt;0,K12/L12,0)</f>
        <v>0.43455228720724765</v>
      </c>
      <c r="N12" s="11">
        <f>N10</f>
        <v>0</v>
      </c>
      <c r="O12" s="25">
        <f>O10</f>
        <v>0</v>
      </c>
      <c r="P12" s="37">
        <f>IF(O12&lt;&gt;0,N12/O12,0)</f>
        <v>0</v>
      </c>
      <c r="Q12" s="11">
        <f>Q10</f>
        <v>32044.513786131753</v>
      </c>
      <c r="R12" s="25">
        <f>R10</f>
        <v>73741.44545889599</v>
      </c>
      <c r="S12" s="37">
        <f>IF(R12&lt;&gt;0,Q12/R12,0)</f>
        <v>0.43455228720724753</v>
      </c>
    </row>
    <row r="13" spans="1:19" ht="12.75">
      <c r="A13" s="35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21" t="s">
        <v>11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>
      <c r="A15" s="125" t="s">
        <v>14</v>
      </c>
      <c r="B15" s="11">
        <v>405.45574249258783</v>
      </c>
      <c r="C15" s="25">
        <v>1361.243979277829</v>
      </c>
      <c r="D15" s="37">
        <f>IF(C15&lt;&gt;0,B15/C15,0)</f>
        <v>0.29785677561467805</v>
      </c>
      <c r="E15" s="11">
        <v>9708.079545424847</v>
      </c>
      <c r="F15" s="25">
        <v>32593.113</v>
      </c>
      <c r="G15" s="37">
        <f>IF(F15&lt;&gt;0,E15/F15,0)</f>
        <v>0.29785677561467805</v>
      </c>
      <c r="H15" s="11">
        <v>382.74318257952314</v>
      </c>
      <c r="I15" s="25">
        <v>1284.9906865125615</v>
      </c>
      <c r="J15" s="37">
        <f>IF(I15&lt;&gt;0,H15/I15,0)</f>
        <v>0.29785677561467805</v>
      </c>
      <c r="K15" s="11">
        <v>505.92873654682495</v>
      </c>
      <c r="L15" s="25">
        <v>1698.5637996743735</v>
      </c>
      <c r="M15" s="37">
        <f>IF(L15&lt;&gt;0,K15/L15,0)</f>
        <v>0.2978567756146781</v>
      </c>
      <c r="N15" s="11">
        <v>0</v>
      </c>
      <c r="O15" s="25">
        <v>0</v>
      </c>
      <c r="P15" s="37">
        <f>IF(O15&lt;&gt;0,N15/O15,0)</f>
        <v>0</v>
      </c>
      <c r="Q15" s="11">
        <f>SUM(B15,E15,H15,K15,N15)</f>
        <v>11002.207207043783</v>
      </c>
      <c r="R15" s="25">
        <f>SUM(C15,F15,I15,L15,O15)</f>
        <v>36937.911465464764</v>
      </c>
      <c r="S15" s="37">
        <f>IF(R15&lt;&gt;0,Q15/R15,0)</f>
        <v>0.29785677561467805</v>
      </c>
    </row>
    <row r="16" spans="1:19" ht="4.5" customHeight="1">
      <c r="A16" s="35"/>
      <c r="B16" s="11"/>
      <c r="C16" s="32"/>
      <c r="D16" s="36"/>
      <c r="E16" s="11"/>
      <c r="F16" s="32"/>
      <c r="G16" s="36"/>
      <c r="H16" s="11"/>
      <c r="I16" s="32"/>
      <c r="J16" s="36"/>
      <c r="K16" s="11"/>
      <c r="L16" s="32"/>
      <c r="M16" s="36"/>
      <c r="N16" s="11"/>
      <c r="O16" s="32"/>
      <c r="P16" s="36"/>
      <c r="Q16" s="35"/>
      <c r="R16" s="32"/>
      <c r="S16" s="36"/>
    </row>
    <row r="17" spans="1:19" ht="12.75">
      <c r="A17" s="122" t="s">
        <v>7</v>
      </c>
      <c r="B17" s="11"/>
      <c r="C17" s="32"/>
      <c r="D17" s="36"/>
      <c r="E17" s="11"/>
      <c r="F17" s="32"/>
      <c r="G17" s="36"/>
      <c r="H17" s="11"/>
      <c r="I17" s="32"/>
      <c r="J17" s="36"/>
      <c r="K17" s="11"/>
      <c r="L17" s="32"/>
      <c r="M17" s="36"/>
      <c r="N17" s="11"/>
      <c r="O17" s="32"/>
      <c r="P17" s="36"/>
      <c r="Q17" s="35"/>
      <c r="R17" s="32"/>
      <c r="S17" s="36"/>
    </row>
    <row r="18" spans="1:19" ht="12.75">
      <c r="A18" s="123" t="s">
        <v>13</v>
      </c>
      <c r="B18" s="11">
        <v>474.8074336717701</v>
      </c>
      <c r="C18" s="25">
        <v>1361.243979277829</v>
      </c>
      <c r="D18" s="37">
        <f>IF(C18&lt;&gt;0,B18/C18,0)</f>
        <v>0.3488040651784306</v>
      </c>
      <c r="E18" s="11">
        <v>11368.610311219954</v>
      </c>
      <c r="F18" s="25">
        <v>32593.113</v>
      </c>
      <c r="G18" s="37">
        <f>IF(F18&lt;&gt;0,E18/F18,0)</f>
        <v>0.3488040651784306</v>
      </c>
      <c r="H18" s="11">
        <v>448.20997517200374</v>
      </c>
      <c r="I18" s="25">
        <v>1284.9906865125615</v>
      </c>
      <c r="J18" s="37">
        <f>IF(I18&lt;&gt;0,H18/I18,0)</f>
        <v>0.34880406517843054</v>
      </c>
      <c r="K18" s="11">
        <v>592.465958291343</v>
      </c>
      <c r="L18" s="25">
        <v>1698.5637996743735</v>
      </c>
      <c r="M18" s="37">
        <f>IF(L18&lt;&gt;0,K18/L18,0)</f>
        <v>0.34880406517843066</v>
      </c>
      <c r="N18" s="11">
        <v>0</v>
      </c>
      <c r="O18" s="25">
        <v>0</v>
      </c>
      <c r="P18" s="37">
        <f>IF(O18&lt;&gt;0,N18/O18,0)</f>
        <v>0</v>
      </c>
      <c r="Q18" s="11">
        <f>SUM(B18,E18,H18,K18,N18)</f>
        <v>12884.093678355071</v>
      </c>
      <c r="R18" s="25">
        <f>SUM(C18,F18,I18,L18,O18)</f>
        <v>36937.911465464764</v>
      </c>
      <c r="S18" s="37">
        <f>IF(R18&lt;&gt;0,Q18/R18,0)</f>
        <v>0.34880406517843066</v>
      </c>
    </row>
    <row r="19" spans="1:19" ht="4.5" customHeight="1">
      <c r="A19" s="35"/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ht="12.75">
      <c r="A20" s="124" t="s">
        <v>31</v>
      </c>
      <c r="B20" s="11">
        <f>SUM(B15:B19)</f>
        <v>880.2631761643579</v>
      </c>
      <c r="C20" s="25">
        <f>C15</f>
        <v>1361.243979277829</v>
      </c>
      <c r="D20" s="37">
        <f>IF(C20&lt;&gt;0,B20/C20,0)</f>
        <v>0.6466608407931086</v>
      </c>
      <c r="E20" s="11">
        <f>SUM(E15:E19)</f>
        <v>21076.6898566448</v>
      </c>
      <c r="F20" s="25">
        <f>F15</f>
        <v>32593.113</v>
      </c>
      <c r="G20" s="37">
        <f>IF(F20&lt;&gt;0,E20/F20,0)</f>
        <v>0.6466608407931086</v>
      </c>
      <c r="H20" s="11">
        <f>SUM(H15:H19)</f>
        <v>830.9531577515269</v>
      </c>
      <c r="I20" s="25">
        <f>I15</f>
        <v>1284.9906865125615</v>
      </c>
      <c r="J20" s="37">
        <f>IF(I20&lt;&gt;0,H20/I20,0)</f>
        <v>0.6466608407931086</v>
      </c>
      <c r="K20" s="11">
        <f>SUM(K15:K19)</f>
        <v>1098.3946948381679</v>
      </c>
      <c r="L20" s="25">
        <f>L15</f>
        <v>1698.5637996743735</v>
      </c>
      <c r="M20" s="37">
        <f>IF(L20&lt;&gt;0,K20/L20,0)</f>
        <v>0.6466608407931087</v>
      </c>
      <c r="N20" s="11">
        <f>SUM(N15:N19)</f>
        <v>0</v>
      </c>
      <c r="O20" s="25">
        <f>O15</f>
        <v>0</v>
      </c>
      <c r="P20" s="37">
        <f>IF(O20&lt;&gt;0,N20/O20,0)</f>
        <v>0</v>
      </c>
      <c r="Q20" s="11">
        <f>SUM(Q15:Q19)</f>
        <v>23886.300885398854</v>
      </c>
      <c r="R20" s="25">
        <f>R15</f>
        <v>36937.911465464764</v>
      </c>
      <c r="S20" s="37">
        <f>IF(R20&lt;&gt;0,Q20/R20,0)</f>
        <v>0.6466608407931087</v>
      </c>
    </row>
    <row r="21" spans="1:19" ht="12.75">
      <c r="A21" s="126"/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27" t="s">
        <v>32</v>
      </c>
      <c r="B22" s="39">
        <f>SUM(B12,B20)</f>
        <v>1557.392544793297</v>
      </c>
      <c r="C22" s="40">
        <f>SUM(C12,C20)</f>
        <v>2919.4669792778295</v>
      </c>
      <c r="D22" s="42">
        <f>IF(C22&lt;&gt;0,B22/C22,0)</f>
        <v>0.5334509880904834</v>
      </c>
      <c r="E22" s="39">
        <f>SUM(E12,E20)</f>
        <v>52224.13607503474</v>
      </c>
      <c r="F22" s="40">
        <f>SUM(F12,F20)</f>
        <v>104270.20948605539</v>
      </c>
      <c r="G22" s="42">
        <f>IF(F22&lt;&gt;0,E22/F22,0)</f>
        <v>0.5008538520488822</v>
      </c>
      <c r="H22" s="39">
        <f>SUM(H12,H20)</f>
        <v>1029.1718451943227</v>
      </c>
      <c r="I22" s="40">
        <f>SUM(I12,I20)</f>
        <v>1741.1353054183667</v>
      </c>
      <c r="J22" s="42">
        <f>IF(I22&lt;&gt;0,H22/I22,0)</f>
        <v>0.5910923993049635</v>
      </c>
      <c r="K22" s="39">
        <f>SUM(K12,K20)</f>
        <v>1120.1142065082488</v>
      </c>
      <c r="L22" s="40">
        <f>SUM(L12,L20)</f>
        <v>1748.5451536091703</v>
      </c>
      <c r="M22" s="42">
        <f>IF(L22&lt;&gt;0,K22/L22,0)</f>
        <v>0.6405978159592974</v>
      </c>
      <c r="N22" s="39">
        <f>SUM(N12,N20)</f>
        <v>0</v>
      </c>
      <c r="O22" s="40">
        <f>SUM(O12,O20)</f>
        <v>0</v>
      </c>
      <c r="P22" s="42">
        <f>IF(O22&lt;&gt;0,N22/O22,0)</f>
        <v>0</v>
      </c>
      <c r="Q22" s="39">
        <f>SUM(Q12,Q20)</f>
        <v>55930.81467153061</v>
      </c>
      <c r="R22" s="40">
        <f>SUM(R12,R20)</f>
        <v>110679.35692436076</v>
      </c>
      <c r="S22" s="42">
        <f>IF(R22&lt;&gt;0,Q22/R22,0)</f>
        <v>0.5053409797976529</v>
      </c>
    </row>
    <row r="23" spans="1:19" ht="12.75">
      <c r="A23" s="16"/>
      <c r="B23" s="128"/>
      <c r="C23" s="129"/>
      <c r="D23" s="130"/>
      <c r="E23" s="128"/>
      <c r="F23" s="129"/>
      <c r="G23" s="130"/>
      <c r="H23" s="128"/>
      <c r="I23" s="129"/>
      <c r="J23" s="130"/>
      <c r="K23" s="128"/>
      <c r="L23" s="129"/>
      <c r="M23" s="131"/>
      <c r="N23" s="128"/>
      <c r="O23" s="129"/>
      <c r="P23" s="130"/>
      <c r="Q23" s="128"/>
      <c r="R23" s="129"/>
      <c r="S23" s="130"/>
    </row>
    <row r="24" spans="1:19" ht="12.75">
      <c r="A24" s="132" t="s">
        <v>33</v>
      </c>
      <c r="B24" s="11"/>
      <c r="C24" s="25"/>
      <c r="D24" s="49"/>
      <c r="E24" s="11"/>
      <c r="F24" s="25"/>
      <c r="G24" s="49"/>
      <c r="H24" s="11"/>
      <c r="I24" s="25"/>
      <c r="J24" s="49"/>
      <c r="K24" s="11"/>
      <c r="L24" s="25"/>
      <c r="M24" s="37"/>
      <c r="N24" s="11"/>
      <c r="O24" s="25"/>
      <c r="P24" s="49"/>
      <c r="Q24" s="11"/>
      <c r="R24" s="25"/>
      <c r="S24" s="49"/>
    </row>
    <row r="25" spans="1:19" ht="12.75">
      <c r="A25" s="121" t="s">
        <v>10</v>
      </c>
      <c r="B25" s="11"/>
      <c r="C25" s="25"/>
      <c r="D25" s="49"/>
      <c r="E25" s="11"/>
      <c r="F25" s="25"/>
      <c r="G25" s="49"/>
      <c r="H25" s="11"/>
      <c r="I25" s="25"/>
      <c r="J25" s="49"/>
      <c r="K25" s="11"/>
      <c r="L25" s="25"/>
      <c r="M25" s="37"/>
      <c r="N25" s="11"/>
      <c r="O25" s="25"/>
      <c r="P25" s="49"/>
      <c r="Q25" s="11"/>
      <c r="R25" s="25"/>
      <c r="S25" s="49"/>
    </row>
    <row r="26" spans="1:19" ht="12.75">
      <c r="A26" s="122" t="s">
        <v>7</v>
      </c>
      <c r="B26" s="11"/>
      <c r="C26" s="25"/>
      <c r="D26" s="49"/>
      <c r="E26" s="11"/>
      <c r="F26" s="25"/>
      <c r="G26" s="49"/>
      <c r="H26" s="11"/>
      <c r="I26" s="25"/>
      <c r="J26" s="49"/>
      <c r="K26" s="11"/>
      <c r="L26" s="25"/>
      <c r="M26" s="37"/>
      <c r="N26" s="11"/>
      <c r="O26" s="25"/>
      <c r="P26" s="49"/>
      <c r="Q26" s="11"/>
      <c r="R26" s="25"/>
      <c r="S26" s="49"/>
    </row>
    <row r="27" spans="1:19" ht="12.75">
      <c r="A27" s="123" t="s">
        <v>13</v>
      </c>
      <c r="B27" s="11">
        <v>0</v>
      </c>
      <c r="C27" s="25">
        <v>0</v>
      </c>
      <c r="D27" s="37">
        <f>IF(C27&lt;&gt;0,B27/C27,0)</f>
        <v>0</v>
      </c>
      <c r="E27" s="11">
        <v>133.17914554637687</v>
      </c>
      <c r="F27" s="25">
        <v>306.47438632134225</v>
      </c>
      <c r="G27" s="37">
        <f>IF(F27&lt;&gt;0,E27/F27,0)</f>
        <v>0.4345522872072476</v>
      </c>
      <c r="H27" s="11">
        <v>19.99931968583567</v>
      </c>
      <c r="I27" s="25">
        <v>46.02281537709996</v>
      </c>
      <c r="J27" s="37">
        <f>IF(I27&lt;&gt;0,H27/I27,0)</f>
        <v>0.43455228720724753</v>
      </c>
      <c r="K27" s="11">
        <v>511.0082145327852</v>
      </c>
      <c r="L27" s="25">
        <v>1175.9418361755722</v>
      </c>
      <c r="M27" s="37">
        <f>IF(L27&lt;&gt;0,K27/L27,0)</f>
        <v>0.4345522872072474</v>
      </c>
      <c r="N27" s="11">
        <v>0</v>
      </c>
      <c r="O27" s="25">
        <v>0</v>
      </c>
      <c r="P27" s="37">
        <f>IF(O27&lt;&gt;0,N27/O27,0)</f>
        <v>0</v>
      </c>
      <c r="Q27" s="11">
        <f>SUM(B27,E27,H27,K27,N27)</f>
        <v>664.1866797649977</v>
      </c>
      <c r="R27" s="25">
        <f>SUM(C27,F27,I27,L27,O27)</f>
        <v>1528.4390378740145</v>
      </c>
      <c r="S27" s="37">
        <f>IF(R27&lt;&gt;0,Q27/R27,0)</f>
        <v>0.4345522872072475</v>
      </c>
    </row>
    <row r="28" spans="1:19" ht="4.5" customHeight="1">
      <c r="A28" s="35"/>
      <c r="B28" s="11"/>
      <c r="C28" s="32"/>
      <c r="D28" s="36"/>
      <c r="E28" s="11"/>
      <c r="F28" s="32"/>
      <c r="G28" s="36"/>
      <c r="H28" s="11"/>
      <c r="I28" s="32"/>
      <c r="J28" s="36"/>
      <c r="K28" s="11"/>
      <c r="L28" s="32"/>
      <c r="M28" s="36"/>
      <c r="N28" s="11"/>
      <c r="O28" s="32"/>
      <c r="P28" s="36"/>
      <c r="Q28" s="35"/>
      <c r="R28" s="32"/>
      <c r="S28" s="36"/>
    </row>
    <row r="29" spans="1:19" ht="12.75">
      <c r="A29" s="124" t="s">
        <v>34</v>
      </c>
      <c r="B29" s="11">
        <f>B27</f>
        <v>0</v>
      </c>
      <c r="C29" s="25">
        <f>C27</f>
        <v>0</v>
      </c>
      <c r="D29" s="37">
        <f>IF(C29&lt;&gt;0,B29/C29,0)</f>
        <v>0</v>
      </c>
      <c r="E29" s="11">
        <f>E27</f>
        <v>133.17914554637687</v>
      </c>
      <c r="F29" s="25">
        <f>F27</f>
        <v>306.47438632134225</v>
      </c>
      <c r="G29" s="37">
        <f>IF(F29&lt;&gt;0,E29/F29,0)</f>
        <v>0.4345522872072476</v>
      </c>
      <c r="H29" s="11">
        <f>H27</f>
        <v>19.99931968583567</v>
      </c>
      <c r="I29" s="25">
        <f>I27</f>
        <v>46.02281537709996</v>
      </c>
      <c r="J29" s="37">
        <f>IF(I29&lt;&gt;0,H29/I29,0)</f>
        <v>0.43455228720724753</v>
      </c>
      <c r="K29" s="11">
        <f>K27</f>
        <v>511.0082145327852</v>
      </c>
      <c r="L29" s="25">
        <f>L27</f>
        <v>1175.9418361755722</v>
      </c>
      <c r="M29" s="37">
        <f>IF(L29&lt;&gt;0,K29/L29,0)</f>
        <v>0.4345522872072474</v>
      </c>
      <c r="N29" s="11">
        <f>N27</f>
        <v>0</v>
      </c>
      <c r="O29" s="25">
        <f>O27</f>
        <v>0</v>
      </c>
      <c r="P29" s="37">
        <f>IF(O29&lt;&gt;0,N29/O29,0)</f>
        <v>0</v>
      </c>
      <c r="Q29" s="11">
        <f>Q27</f>
        <v>664.1866797649977</v>
      </c>
      <c r="R29" s="25">
        <f>R27</f>
        <v>1528.4390378740145</v>
      </c>
      <c r="S29" s="37">
        <f>IF(R29&lt;&gt;0,Q29/R29,0)</f>
        <v>0.4345522872072475</v>
      </c>
    </row>
    <row r="30" spans="1:19" ht="12.75">
      <c r="A30" s="35"/>
      <c r="B30" s="11"/>
      <c r="C30" s="32"/>
      <c r="D30" s="36"/>
      <c r="E30" s="11"/>
      <c r="F30" s="32"/>
      <c r="G30" s="36"/>
      <c r="H30" s="11"/>
      <c r="I30" s="32"/>
      <c r="J30" s="36"/>
      <c r="K30" s="11"/>
      <c r="L30" s="32"/>
      <c r="M30" s="36"/>
      <c r="N30" s="11"/>
      <c r="O30" s="32"/>
      <c r="P30" s="36"/>
      <c r="Q30" s="35"/>
      <c r="R30" s="32"/>
      <c r="S30" s="36"/>
    </row>
    <row r="31" spans="1:19" ht="12.75">
      <c r="A31" s="121" t="s">
        <v>11</v>
      </c>
      <c r="B31" s="11"/>
      <c r="C31" s="32"/>
      <c r="D31" s="36"/>
      <c r="E31" s="11"/>
      <c r="F31" s="32"/>
      <c r="G31" s="36"/>
      <c r="H31" s="11"/>
      <c r="I31" s="32"/>
      <c r="J31" s="36"/>
      <c r="K31" s="11"/>
      <c r="L31" s="32"/>
      <c r="M31" s="36"/>
      <c r="N31" s="11"/>
      <c r="O31" s="32"/>
      <c r="P31" s="36"/>
      <c r="Q31" s="35"/>
      <c r="R31" s="32"/>
      <c r="S31" s="36"/>
    </row>
    <row r="32" spans="1:19" ht="12.75">
      <c r="A32" s="125" t="s">
        <v>14</v>
      </c>
      <c r="B32" s="11">
        <v>0</v>
      </c>
      <c r="C32" s="25">
        <v>0</v>
      </c>
      <c r="D32" s="37">
        <f>IF(C32&lt;&gt;0,B32/C32,0)</f>
        <v>0</v>
      </c>
      <c r="E32" s="11">
        <v>0</v>
      </c>
      <c r="F32" s="25">
        <v>0</v>
      </c>
      <c r="G32" s="37">
        <f>IF(F32&lt;&gt;0,E32/F32,0)</f>
        <v>0</v>
      </c>
      <c r="H32" s="11">
        <v>210.34035118387433</v>
      </c>
      <c r="I32" s="25">
        <v>341.0841108384834</v>
      </c>
      <c r="J32" s="37">
        <f>IF(I32&lt;&gt;0,H32/I32,0)</f>
        <v>0.6166817641161791</v>
      </c>
      <c r="K32" s="11">
        <v>984.8644602530949</v>
      </c>
      <c r="L32" s="25">
        <v>1597.038403859064</v>
      </c>
      <c r="M32" s="37">
        <f>IF(L32&lt;&gt;0,K32/L32,0)</f>
        <v>0.6166817641161794</v>
      </c>
      <c r="N32" s="11">
        <v>0</v>
      </c>
      <c r="O32" s="25">
        <v>0</v>
      </c>
      <c r="P32" s="37">
        <f>IF(O32&lt;&gt;0,N32/O32,0)</f>
        <v>0</v>
      </c>
      <c r="Q32" s="11">
        <f>SUM(B32,E32,H32,K32,N32)</f>
        <v>1195.2048114369693</v>
      </c>
      <c r="R32" s="25">
        <f>SUM(C32,F32,I32,L32,O32)</f>
        <v>1938.1225146975473</v>
      </c>
      <c r="S32" s="37">
        <f>IF(R32&lt;&gt;0,Q32/R32,0)</f>
        <v>0.6166817641161794</v>
      </c>
    </row>
    <row r="33" spans="1:19" ht="4.5" customHeight="1">
      <c r="A33" s="35"/>
      <c r="B33" s="11"/>
      <c r="C33" s="32"/>
      <c r="D33" s="36"/>
      <c r="E33" s="11"/>
      <c r="F33" s="32"/>
      <c r="G33" s="36"/>
      <c r="H33" s="11"/>
      <c r="I33" s="32"/>
      <c r="J33" s="36"/>
      <c r="K33" s="11"/>
      <c r="L33" s="32"/>
      <c r="M33" s="36"/>
      <c r="N33" s="11"/>
      <c r="O33" s="32"/>
      <c r="P33" s="36"/>
      <c r="Q33" s="35"/>
      <c r="R33" s="32"/>
      <c r="S33" s="36"/>
    </row>
    <row r="34" spans="1:19" ht="12.75">
      <c r="A34" s="122" t="s">
        <v>7</v>
      </c>
      <c r="B34" s="11"/>
      <c r="C34" s="32"/>
      <c r="D34" s="36"/>
      <c r="E34" s="11"/>
      <c r="F34" s="32"/>
      <c r="G34" s="36"/>
      <c r="H34" s="11"/>
      <c r="I34" s="32"/>
      <c r="J34" s="36"/>
      <c r="K34" s="11"/>
      <c r="L34" s="32"/>
      <c r="M34" s="36"/>
      <c r="N34" s="11"/>
      <c r="O34" s="32"/>
      <c r="P34" s="36"/>
      <c r="Q34" s="35"/>
      <c r="R34" s="32"/>
      <c r="S34" s="36"/>
    </row>
    <row r="35" spans="1:19" ht="12.75">
      <c r="A35" s="123" t="s">
        <v>13</v>
      </c>
      <c r="B35" s="11">
        <v>0</v>
      </c>
      <c r="C35" s="25">
        <v>0</v>
      </c>
      <c r="D35" s="37">
        <f>IF(C35&lt;&gt;0,B35/C35,0)</f>
        <v>0</v>
      </c>
      <c r="E35" s="11">
        <v>0</v>
      </c>
      <c r="F35" s="25">
        <v>0</v>
      </c>
      <c r="G35" s="37">
        <f>IF(F35&lt;&gt;0,E35/F35,0)</f>
        <v>0</v>
      </c>
      <c r="H35" s="11">
        <v>118.97152442823341</v>
      </c>
      <c r="I35" s="25">
        <v>341.0841108384834</v>
      </c>
      <c r="J35" s="37">
        <f>IF(I35&lt;&gt;0,H35/I35,0)</f>
        <v>0.3488040651784306</v>
      </c>
      <c r="K35" s="11">
        <v>557.0534875121137</v>
      </c>
      <c r="L35" s="25">
        <v>1597.038403859064</v>
      </c>
      <c r="M35" s="37">
        <f>IF(L35&lt;&gt;0,K35/L35,0)</f>
        <v>0.34880406517843066</v>
      </c>
      <c r="N35" s="11">
        <v>0</v>
      </c>
      <c r="O35" s="25">
        <v>0</v>
      </c>
      <c r="P35" s="37">
        <f>IF(O35&lt;&gt;0,N35/O35,0)</f>
        <v>0</v>
      </c>
      <c r="Q35" s="11">
        <f>SUM(B35,E35,H35,K35,N35)</f>
        <v>676.0250119403472</v>
      </c>
      <c r="R35" s="25">
        <f>SUM(C35,F35,I35,L35,O35)</f>
        <v>1938.1225146975473</v>
      </c>
      <c r="S35" s="37">
        <f>IF(R35&lt;&gt;0,Q35/R35,0)</f>
        <v>0.34880406517843066</v>
      </c>
    </row>
    <row r="36" spans="1:19" ht="4.5" customHeight="1">
      <c r="A36" s="35"/>
      <c r="B36" s="11"/>
      <c r="C36" s="32"/>
      <c r="D36" s="36"/>
      <c r="E36" s="11"/>
      <c r="F36" s="32"/>
      <c r="G36" s="36"/>
      <c r="H36" s="11"/>
      <c r="I36" s="32"/>
      <c r="J36" s="36"/>
      <c r="K36" s="11"/>
      <c r="L36" s="32"/>
      <c r="M36" s="36"/>
      <c r="N36" s="11"/>
      <c r="O36" s="32"/>
      <c r="P36" s="36"/>
      <c r="Q36" s="35"/>
      <c r="R36" s="32"/>
      <c r="S36" s="36"/>
    </row>
    <row r="37" spans="1:19" ht="12.75">
      <c r="A37" s="124" t="s">
        <v>35</v>
      </c>
      <c r="B37" s="11">
        <f>SUM(B32:B36)</f>
        <v>0</v>
      </c>
      <c r="C37" s="25">
        <f>C32</f>
        <v>0</v>
      </c>
      <c r="D37" s="37">
        <f>IF(C37&lt;&gt;0,B37/C37,0)</f>
        <v>0</v>
      </c>
      <c r="E37" s="11">
        <f>SUM(E32:E36)</f>
        <v>0</v>
      </c>
      <c r="F37" s="25">
        <f>F32</f>
        <v>0</v>
      </c>
      <c r="G37" s="37">
        <f>IF(F37&lt;&gt;0,E37/F37,0)</f>
        <v>0</v>
      </c>
      <c r="H37" s="11">
        <f>SUM(H32:H36)</f>
        <v>329.31187561210777</v>
      </c>
      <c r="I37" s="25">
        <f>I32</f>
        <v>341.0841108384834</v>
      </c>
      <c r="J37" s="37">
        <f>IF(I37&lt;&gt;0,H37/I37,0)</f>
        <v>0.9654858292946098</v>
      </c>
      <c r="K37" s="11">
        <f>SUM(K32:K36)</f>
        <v>1541.9179477652087</v>
      </c>
      <c r="L37" s="25">
        <f>L32</f>
        <v>1597.038403859064</v>
      </c>
      <c r="M37" s="37">
        <f>IF(L37&lt;&gt;0,K37/L37,0)</f>
        <v>0.9654858292946101</v>
      </c>
      <c r="N37" s="11">
        <f>SUM(N32:N36)</f>
        <v>0</v>
      </c>
      <c r="O37" s="25">
        <f>O32</f>
        <v>0</v>
      </c>
      <c r="P37" s="37">
        <f>IF(O37&lt;&gt;0,N37/O37,0)</f>
        <v>0</v>
      </c>
      <c r="Q37" s="11">
        <f>SUM(Q32:Q36)</f>
        <v>1871.2298233773165</v>
      </c>
      <c r="R37" s="25">
        <f>R32</f>
        <v>1938.1225146975473</v>
      </c>
      <c r="S37" s="37">
        <f>IF(R37&lt;&gt;0,Q37/R37,0)</f>
        <v>0.96548582929461</v>
      </c>
    </row>
    <row r="38" spans="1:19" ht="12.75">
      <c r="A38" s="126"/>
      <c r="B38" s="11"/>
      <c r="C38" s="32"/>
      <c r="D38" s="36"/>
      <c r="E38" s="11"/>
      <c r="F38" s="32"/>
      <c r="G38" s="36"/>
      <c r="H38" s="11"/>
      <c r="I38" s="32"/>
      <c r="J38" s="36"/>
      <c r="K38" s="11"/>
      <c r="L38" s="32"/>
      <c r="M38" s="36"/>
      <c r="N38" s="11"/>
      <c r="O38" s="32"/>
      <c r="P38" s="36"/>
      <c r="Q38" s="35"/>
      <c r="R38" s="32"/>
      <c r="S38" s="36"/>
    </row>
    <row r="39" spans="1:19" ht="12.75">
      <c r="A39" s="127" t="s">
        <v>36</v>
      </c>
      <c r="B39" s="39">
        <f>SUM(B29,B37)</f>
        <v>0</v>
      </c>
      <c r="C39" s="40">
        <f>SUM(C29,C37)</f>
        <v>0</v>
      </c>
      <c r="D39" s="42">
        <f>IF(C39&lt;&gt;0,B39/C39,0)</f>
        <v>0</v>
      </c>
      <c r="E39" s="39">
        <f>SUM(E29,E37)</f>
        <v>133.17914554637687</v>
      </c>
      <c r="F39" s="40">
        <f>SUM(F29,F37)</f>
        <v>306.47438632134225</v>
      </c>
      <c r="G39" s="42">
        <f>IF(F39&lt;&gt;0,E39/F39,0)</f>
        <v>0.4345522872072476</v>
      </c>
      <c r="H39" s="39">
        <f>SUM(H29,H37)</f>
        <v>349.3111952979434</v>
      </c>
      <c r="I39" s="40">
        <f>SUM(I29,I37)</f>
        <v>387.10692621558337</v>
      </c>
      <c r="J39" s="42">
        <f>IF(I39&lt;&gt;0,H39/I39,0)</f>
        <v>0.902363589080834</v>
      </c>
      <c r="K39" s="39">
        <f>SUM(K29,K37)</f>
        <v>2052.926162297994</v>
      </c>
      <c r="L39" s="40">
        <f>SUM(L29,L37)</f>
        <v>2772.980240034636</v>
      </c>
      <c r="M39" s="42">
        <f>IF(L39&lt;&gt;0,K39/L39,0)</f>
        <v>0.7403320559804464</v>
      </c>
      <c r="N39" s="39">
        <f>SUM(N29,N37)</f>
        <v>0</v>
      </c>
      <c r="O39" s="40">
        <f>SUM(O29,O37)</f>
        <v>0</v>
      </c>
      <c r="P39" s="42">
        <f>IF(O39&lt;&gt;0,N39/O39,0)</f>
        <v>0</v>
      </c>
      <c r="Q39" s="39">
        <f>SUM(Q29,Q37)</f>
        <v>2535.4165031423145</v>
      </c>
      <c r="R39" s="40">
        <f>SUM(R29,R37)</f>
        <v>3466.561552571562</v>
      </c>
      <c r="S39" s="42">
        <f>IF(R39&lt;&gt;0,Q39/R39,0)</f>
        <v>0.7313923219570394</v>
      </c>
    </row>
    <row r="40" spans="1:19" ht="12.75">
      <c r="A40" s="16"/>
      <c r="B40" s="128"/>
      <c r="C40" s="129"/>
      <c r="D40" s="130"/>
      <c r="E40" s="128"/>
      <c r="F40" s="129"/>
      <c r="G40" s="130"/>
      <c r="H40" s="128"/>
      <c r="I40" s="129"/>
      <c r="J40" s="130"/>
      <c r="K40" s="128"/>
      <c r="L40" s="129"/>
      <c r="M40" s="131"/>
      <c r="N40" s="128"/>
      <c r="O40" s="129"/>
      <c r="P40" s="130"/>
      <c r="Q40" s="128"/>
      <c r="R40" s="129"/>
      <c r="S40" s="130"/>
    </row>
    <row r="41" spans="1:19" ht="12.75">
      <c r="A41" s="132" t="s">
        <v>37</v>
      </c>
      <c r="B41" s="11"/>
      <c r="C41" s="25"/>
      <c r="D41" s="49"/>
      <c r="E41" s="11"/>
      <c r="F41" s="25"/>
      <c r="G41" s="49"/>
      <c r="H41" s="11"/>
      <c r="I41" s="25"/>
      <c r="J41" s="49"/>
      <c r="K41" s="11"/>
      <c r="L41" s="25"/>
      <c r="M41" s="37"/>
      <c r="N41" s="11"/>
      <c r="O41" s="25"/>
      <c r="P41" s="49"/>
      <c r="Q41" s="11"/>
      <c r="R41" s="25"/>
      <c r="S41" s="49"/>
    </row>
    <row r="42" spans="1:19" ht="12.75">
      <c r="A42" s="121" t="s">
        <v>10</v>
      </c>
      <c r="B42" s="11"/>
      <c r="C42" s="25"/>
      <c r="D42" s="49"/>
      <c r="E42" s="11"/>
      <c r="F42" s="25"/>
      <c r="G42" s="49"/>
      <c r="H42" s="11"/>
      <c r="I42" s="25"/>
      <c r="J42" s="49"/>
      <c r="K42" s="11"/>
      <c r="L42" s="25"/>
      <c r="M42" s="37"/>
      <c r="N42" s="11"/>
      <c r="O42" s="25"/>
      <c r="P42" s="49"/>
      <c r="Q42" s="11"/>
      <c r="R42" s="25"/>
      <c r="S42" s="49"/>
    </row>
    <row r="43" spans="1:19" ht="12.75">
      <c r="A43" s="122" t="s">
        <v>7</v>
      </c>
      <c r="B43" s="11"/>
      <c r="C43" s="25"/>
      <c r="D43" s="49"/>
      <c r="E43" s="11"/>
      <c r="F43" s="25"/>
      <c r="G43" s="49"/>
      <c r="H43" s="11"/>
      <c r="I43" s="25"/>
      <c r="J43" s="49"/>
      <c r="K43" s="11"/>
      <c r="L43" s="25"/>
      <c r="M43" s="37"/>
      <c r="N43" s="11"/>
      <c r="O43" s="25"/>
      <c r="P43" s="49"/>
      <c r="Q43" s="11"/>
      <c r="R43" s="25"/>
      <c r="S43" s="49"/>
    </row>
    <row r="44" spans="1:19" ht="12.75">
      <c r="A44" s="123" t="s">
        <v>13</v>
      </c>
      <c r="B44" s="11">
        <f>SUM(B10,B27)</f>
        <v>677.1293686289392</v>
      </c>
      <c r="C44" s="25">
        <f>SUM(C10,C27)</f>
        <v>1558.2230000000004</v>
      </c>
      <c r="D44" s="37">
        <f>IF(C44&lt;&gt;0,B44/C44,0)</f>
        <v>0.43455228720724765</v>
      </c>
      <c r="E44" s="11">
        <f>SUM(E10,E27)</f>
        <v>31280.62536393631</v>
      </c>
      <c r="F44" s="25">
        <f>SUM(F10,F27)</f>
        <v>71983.57087237673</v>
      </c>
      <c r="G44" s="37">
        <f>IF(F44&lt;&gt;0,E44/F44,0)</f>
        <v>0.43455228720724753</v>
      </c>
      <c r="H44" s="11">
        <f>SUM(H10,H27)</f>
        <v>218.21800712863154</v>
      </c>
      <c r="I44" s="25">
        <f>SUM(I10,I27)</f>
        <v>502.1674342829051</v>
      </c>
      <c r="J44" s="37">
        <f>IF(I44&lt;&gt;0,H44/I44,0)</f>
        <v>0.4345522872072475</v>
      </c>
      <c r="K44" s="11">
        <f>SUM(K10,K27)</f>
        <v>532.727726202866</v>
      </c>
      <c r="L44" s="25">
        <f>SUM(L10,L27)</f>
        <v>1225.923190110369</v>
      </c>
      <c r="M44" s="37">
        <f>IF(L44&lt;&gt;0,K44/L44,0)</f>
        <v>0.4345522872072474</v>
      </c>
      <c r="N44" s="11">
        <f>SUM(N10,N27)</f>
        <v>0</v>
      </c>
      <c r="O44" s="25">
        <f>SUM(O10,O27)</f>
        <v>0</v>
      </c>
      <c r="P44" s="37">
        <f>IF(O44&lt;&gt;0,N44/O44,0)</f>
        <v>0</v>
      </c>
      <c r="Q44" s="11">
        <f>SUM(Q10,Q27)</f>
        <v>32708.70046589675</v>
      </c>
      <c r="R44" s="25">
        <f>SUM(R10,R27)</f>
        <v>75269.88449677001</v>
      </c>
      <c r="S44" s="37">
        <f>IF(R44&lt;&gt;0,Q44/R44,0)</f>
        <v>0.4345522872072475</v>
      </c>
    </row>
    <row r="45" spans="1:19" ht="4.5" customHeight="1">
      <c r="A45" s="35"/>
      <c r="B45" s="11"/>
      <c r="C45" s="25"/>
      <c r="D45" s="36"/>
      <c r="E45" s="11"/>
      <c r="F45" s="25"/>
      <c r="G45" s="36"/>
      <c r="H45" s="11"/>
      <c r="I45" s="25"/>
      <c r="J45" s="36"/>
      <c r="K45" s="11"/>
      <c r="L45" s="25"/>
      <c r="M45" s="36"/>
      <c r="N45" s="11"/>
      <c r="O45" s="25"/>
      <c r="P45" s="36"/>
      <c r="Q45" s="11"/>
      <c r="R45" s="25"/>
      <c r="S45" s="36"/>
    </row>
    <row r="46" spans="1:19" ht="12.75">
      <c r="A46" s="124" t="s">
        <v>38</v>
      </c>
      <c r="B46" s="11">
        <f>B44</f>
        <v>677.1293686289392</v>
      </c>
      <c r="C46" s="25">
        <f>C44</f>
        <v>1558.2230000000004</v>
      </c>
      <c r="D46" s="37">
        <f>IF(C46&lt;&gt;0,B46/C46,0)</f>
        <v>0.43455228720724765</v>
      </c>
      <c r="E46" s="11">
        <f>E44</f>
        <v>31280.62536393631</v>
      </c>
      <c r="F46" s="25">
        <f>F44</f>
        <v>71983.57087237673</v>
      </c>
      <c r="G46" s="37">
        <f>IF(F46&lt;&gt;0,E46/F46,0)</f>
        <v>0.43455228720724753</v>
      </c>
      <c r="H46" s="11">
        <f>H44</f>
        <v>218.21800712863154</v>
      </c>
      <c r="I46" s="25">
        <f>I44</f>
        <v>502.1674342829051</v>
      </c>
      <c r="J46" s="37">
        <f>IF(I46&lt;&gt;0,H46/I46,0)</f>
        <v>0.4345522872072475</v>
      </c>
      <c r="K46" s="11">
        <f>K44</f>
        <v>532.727726202866</v>
      </c>
      <c r="L46" s="25">
        <f>L44</f>
        <v>1225.923190110369</v>
      </c>
      <c r="M46" s="37">
        <f>IF(L46&lt;&gt;0,K46/L46,0)</f>
        <v>0.4345522872072474</v>
      </c>
      <c r="N46" s="11">
        <f>N44</f>
        <v>0</v>
      </c>
      <c r="O46" s="25">
        <f>O44</f>
        <v>0</v>
      </c>
      <c r="P46" s="37">
        <f>IF(O46&lt;&gt;0,N46/O46,0)</f>
        <v>0</v>
      </c>
      <c r="Q46" s="11">
        <f>Q44</f>
        <v>32708.70046589675</v>
      </c>
      <c r="R46" s="25">
        <f>R44</f>
        <v>75269.88449677001</v>
      </c>
      <c r="S46" s="37">
        <f>IF(R46&lt;&gt;0,Q46/R46,0)</f>
        <v>0.4345522872072475</v>
      </c>
    </row>
    <row r="47" spans="1:19" ht="12.75">
      <c r="A47" s="35"/>
      <c r="B47" s="11"/>
      <c r="C47" s="25"/>
      <c r="D47" s="36"/>
      <c r="E47" s="11"/>
      <c r="F47" s="25"/>
      <c r="G47" s="36"/>
      <c r="H47" s="11"/>
      <c r="I47" s="25"/>
      <c r="J47" s="36"/>
      <c r="K47" s="11"/>
      <c r="L47" s="25"/>
      <c r="M47" s="36"/>
      <c r="N47" s="11"/>
      <c r="O47" s="25"/>
      <c r="P47" s="36"/>
      <c r="Q47" s="11"/>
      <c r="R47" s="25"/>
      <c r="S47" s="36"/>
    </row>
    <row r="48" spans="1:19" ht="12.75">
      <c r="A48" s="121" t="s">
        <v>11</v>
      </c>
      <c r="B48" s="11"/>
      <c r="C48" s="25"/>
      <c r="D48" s="36"/>
      <c r="E48" s="11"/>
      <c r="F48" s="25"/>
      <c r="G48" s="36"/>
      <c r="H48" s="11"/>
      <c r="I48" s="25"/>
      <c r="J48" s="36"/>
      <c r="K48" s="11"/>
      <c r="L48" s="25"/>
      <c r="M48" s="36"/>
      <c r="N48" s="11"/>
      <c r="O48" s="25"/>
      <c r="P48" s="36"/>
      <c r="Q48" s="11"/>
      <c r="R48" s="25"/>
      <c r="S48" s="36"/>
    </row>
    <row r="49" spans="1:19" ht="12.75">
      <c r="A49" s="125" t="s">
        <v>14</v>
      </c>
      <c r="B49" s="11">
        <f>SUM(B15,B32)</f>
        <v>405.45574249258783</v>
      </c>
      <c r="C49" s="25">
        <f>SUM(C15,C32)</f>
        <v>1361.243979277829</v>
      </c>
      <c r="D49" s="37">
        <f>IF(C49&lt;&gt;0,B49/C49,0)</f>
        <v>0.29785677561467805</v>
      </c>
      <c r="E49" s="11">
        <f>SUM(E15,E32)</f>
        <v>9708.079545424847</v>
      </c>
      <c r="F49" s="25">
        <f>SUM(F15,F32)</f>
        <v>32593.113</v>
      </c>
      <c r="G49" s="37">
        <f>IF(F49&lt;&gt;0,E49/F49,0)</f>
        <v>0.29785677561467805</v>
      </c>
      <c r="H49" s="11">
        <f>SUM(H15,H32)</f>
        <v>593.0835337633974</v>
      </c>
      <c r="I49" s="25">
        <f>SUM(I15,I32)</f>
        <v>1626.074797351045</v>
      </c>
      <c r="J49" s="37">
        <f>IF(I49&lt;&gt;0,H49/I49,0)</f>
        <v>0.3647332427324742</v>
      </c>
      <c r="K49" s="11">
        <f>SUM(K15,K32)</f>
        <v>1490.7931967999198</v>
      </c>
      <c r="L49" s="25">
        <f>SUM(L15,L32)</f>
        <v>3295.602203533437</v>
      </c>
      <c r="M49" s="37">
        <f>IF(L49&lt;&gt;0,K49/L49,0)</f>
        <v>0.45235835660066614</v>
      </c>
      <c r="N49" s="11">
        <f>SUM(N15,N32)</f>
        <v>0</v>
      </c>
      <c r="O49" s="25">
        <f>SUM(O15,O32)</f>
        <v>0</v>
      </c>
      <c r="P49" s="37">
        <f>IF(O49&lt;&gt;0,N49/O49,0)</f>
        <v>0</v>
      </c>
      <c r="Q49" s="11">
        <f>SUM(Q15,Q32)</f>
        <v>12197.412018480753</v>
      </c>
      <c r="R49" s="25">
        <f>SUM(R15,R32)</f>
        <v>38876.03398016231</v>
      </c>
      <c r="S49" s="37">
        <f>IF(R49&lt;&gt;0,Q49/R49,0)</f>
        <v>0.3137514496644605</v>
      </c>
    </row>
    <row r="50" spans="1:19" ht="4.5" customHeight="1">
      <c r="A50" s="35"/>
      <c r="B50" s="11"/>
      <c r="C50" s="25"/>
      <c r="D50" s="36"/>
      <c r="E50" s="11"/>
      <c r="F50" s="25"/>
      <c r="G50" s="36"/>
      <c r="H50" s="11"/>
      <c r="I50" s="25"/>
      <c r="J50" s="36"/>
      <c r="K50" s="11"/>
      <c r="L50" s="25"/>
      <c r="M50" s="36"/>
      <c r="N50" s="11"/>
      <c r="O50" s="25"/>
      <c r="P50" s="36"/>
      <c r="Q50" s="11"/>
      <c r="R50" s="25"/>
      <c r="S50" s="36"/>
    </row>
    <row r="51" spans="1:19" ht="12.75">
      <c r="A51" s="122" t="s">
        <v>7</v>
      </c>
      <c r="B51" s="11"/>
      <c r="C51" s="25"/>
      <c r="D51" s="36"/>
      <c r="E51" s="11"/>
      <c r="F51" s="25"/>
      <c r="G51" s="36"/>
      <c r="H51" s="11"/>
      <c r="I51" s="25"/>
      <c r="J51" s="36"/>
      <c r="K51" s="11"/>
      <c r="L51" s="25"/>
      <c r="M51" s="36"/>
      <c r="N51" s="11"/>
      <c r="O51" s="25"/>
      <c r="P51" s="36"/>
      <c r="Q51" s="11"/>
      <c r="R51" s="25"/>
      <c r="S51" s="36"/>
    </row>
    <row r="52" spans="1:19" ht="12.75">
      <c r="A52" s="123" t="s">
        <v>13</v>
      </c>
      <c r="B52" s="11">
        <f>SUM(B18,B35)</f>
        <v>474.8074336717701</v>
      </c>
      <c r="C52" s="25">
        <f>SUM(C18,C35)</f>
        <v>1361.243979277829</v>
      </c>
      <c r="D52" s="37">
        <f>IF(C52&lt;&gt;0,B52/C52,0)</f>
        <v>0.3488040651784306</v>
      </c>
      <c r="E52" s="11">
        <f>SUM(E18,E35)</f>
        <v>11368.610311219954</v>
      </c>
      <c r="F52" s="25">
        <f>SUM(F18,F35)</f>
        <v>32593.113</v>
      </c>
      <c r="G52" s="37">
        <f>IF(F52&lt;&gt;0,E52/F52,0)</f>
        <v>0.3488040651784306</v>
      </c>
      <c r="H52" s="11">
        <f>SUM(H18,H35)</f>
        <v>567.1814996002372</v>
      </c>
      <c r="I52" s="25">
        <f>SUM(I18,I35)</f>
        <v>1626.074797351045</v>
      </c>
      <c r="J52" s="37">
        <f>IF(I52&lt;&gt;0,H52/I52,0)</f>
        <v>0.3488040651784306</v>
      </c>
      <c r="K52" s="11">
        <f>SUM(K18,K35)</f>
        <v>1149.5194458034566</v>
      </c>
      <c r="L52" s="25">
        <f>SUM(L18,L35)</f>
        <v>3295.602203533437</v>
      </c>
      <c r="M52" s="37">
        <f>IF(L52&lt;&gt;0,K52/L52,0)</f>
        <v>0.3488040651784306</v>
      </c>
      <c r="N52" s="11">
        <f>SUM(N18,N35)</f>
        <v>0</v>
      </c>
      <c r="O52" s="25">
        <f>SUM(O18,O35)</f>
        <v>0</v>
      </c>
      <c r="P52" s="37">
        <f>IF(O52&lt;&gt;0,N52/O52,0)</f>
        <v>0</v>
      </c>
      <c r="Q52" s="11">
        <f>SUM(Q18,Q35)</f>
        <v>13560.118690295418</v>
      </c>
      <c r="R52" s="25">
        <f>SUM(R18,R35)</f>
        <v>38876.03398016231</v>
      </c>
      <c r="S52" s="37">
        <f>IF(R52&lt;&gt;0,Q52/R52,0)</f>
        <v>0.3488040651784306</v>
      </c>
    </row>
    <row r="53" spans="1:19" ht="4.5" customHeight="1">
      <c r="A53" s="35"/>
      <c r="B53" s="11"/>
      <c r="C53" s="25"/>
      <c r="D53" s="36"/>
      <c r="E53" s="11"/>
      <c r="F53" s="25"/>
      <c r="G53" s="36"/>
      <c r="H53" s="11"/>
      <c r="I53" s="25"/>
      <c r="J53" s="36"/>
      <c r="K53" s="11"/>
      <c r="L53" s="25"/>
      <c r="M53" s="36"/>
      <c r="N53" s="11"/>
      <c r="O53" s="25"/>
      <c r="P53" s="36"/>
      <c r="Q53" s="11"/>
      <c r="R53" s="25"/>
      <c r="S53" s="36"/>
    </row>
    <row r="54" spans="1:19" ht="12.75">
      <c r="A54" s="124" t="s">
        <v>39</v>
      </c>
      <c r="B54" s="11">
        <f>SUM(B49:B53)</f>
        <v>880.2631761643579</v>
      </c>
      <c r="C54" s="25">
        <f>C49</f>
        <v>1361.243979277829</v>
      </c>
      <c r="D54" s="37">
        <f>IF(C54&lt;&gt;0,B54/C54,0)</f>
        <v>0.6466608407931086</v>
      </c>
      <c r="E54" s="11">
        <f>SUM(E49:E53)</f>
        <v>21076.6898566448</v>
      </c>
      <c r="F54" s="25">
        <f>F49</f>
        <v>32593.113</v>
      </c>
      <c r="G54" s="37">
        <f>IF(F54&lt;&gt;0,E54/F54,0)</f>
        <v>0.6466608407931086</v>
      </c>
      <c r="H54" s="11">
        <f>SUM(H49:H53)</f>
        <v>1160.2650333636348</v>
      </c>
      <c r="I54" s="25">
        <f>I49</f>
        <v>1626.074797351045</v>
      </c>
      <c r="J54" s="37">
        <f>IF(I54&lt;&gt;0,H54/I54,0)</f>
        <v>0.7135373079109049</v>
      </c>
      <c r="K54" s="11">
        <f>SUM(K49:K53)</f>
        <v>2640.3126426033764</v>
      </c>
      <c r="L54" s="25">
        <f>L49</f>
        <v>3295.602203533437</v>
      </c>
      <c r="M54" s="37">
        <f>IF(L54&lt;&gt;0,K54/L54,0)</f>
        <v>0.8011624217790968</v>
      </c>
      <c r="N54" s="11">
        <f>SUM(N49:N53)</f>
        <v>0</v>
      </c>
      <c r="O54" s="25">
        <f>O49</f>
        <v>0</v>
      </c>
      <c r="P54" s="37">
        <f>IF(O54&lt;&gt;0,N54/O54,0)</f>
        <v>0</v>
      </c>
      <c r="Q54" s="11">
        <f>SUM(Q49:Q53)</f>
        <v>25757.53070877617</v>
      </c>
      <c r="R54" s="25">
        <f>R49</f>
        <v>38876.03398016231</v>
      </c>
      <c r="S54" s="37">
        <f>IF(R54&lt;&gt;0,Q54/R54,0)</f>
        <v>0.6625555148428911</v>
      </c>
    </row>
    <row r="55" spans="1:19" ht="12.75">
      <c r="A55" s="126"/>
      <c r="B55" s="11"/>
      <c r="C55" s="25"/>
      <c r="D55" s="36"/>
      <c r="E55" s="11"/>
      <c r="F55" s="25"/>
      <c r="G55" s="36"/>
      <c r="H55" s="11"/>
      <c r="I55" s="25"/>
      <c r="J55" s="36"/>
      <c r="K55" s="11"/>
      <c r="L55" s="25"/>
      <c r="M55" s="36"/>
      <c r="N55" s="11"/>
      <c r="O55" s="25"/>
      <c r="P55" s="36"/>
      <c r="Q55" s="11"/>
      <c r="R55" s="25"/>
      <c r="S55" s="36"/>
    </row>
    <row r="56" spans="1:19" ht="12.75">
      <c r="A56" s="127" t="s">
        <v>40</v>
      </c>
      <c r="B56" s="39">
        <f>SUM(B46,B54)</f>
        <v>1557.392544793297</v>
      </c>
      <c r="C56" s="40">
        <f>SUM(C46,C54)</f>
        <v>2919.4669792778295</v>
      </c>
      <c r="D56" s="42">
        <f>IF(C56&lt;&gt;0,B56/C56,0)</f>
        <v>0.5334509880904834</v>
      </c>
      <c r="E56" s="39">
        <f>SUM(E46,E54)</f>
        <v>52357.315220581106</v>
      </c>
      <c r="F56" s="40">
        <f>SUM(F46,F54)</f>
        <v>104576.68387237673</v>
      </c>
      <c r="G56" s="42">
        <f>IF(F56&lt;&gt;0,E56/F56,0)</f>
        <v>0.5006595474424961</v>
      </c>
      <c r="H56" s="39">
        <f>SUM(H46,H54)</f>
        <v>1378.4830404922664</v>
      </c>
      <c r="I56" s="40">
        <f>SUM(I46,I54)</f>
        <v>2128.24223163395</v>
      </c>
      <c r="J56" s="42">
        <f>IF(I56&lt;&gt;0,H56/I56,0)</f>
        <v>0.6477096544757226</v>
      </c>
      <c r="K56" s="39">
        <f>SUM(K46,K54)</f>
        <v>3173.0403688062424</v>
      </c>
      <c r="L56" s="40">
        <f>SUM(L46,L54)</f>
        <v>4521.525393643806</v>
      </c>
      <c r="M56" s="42">
        <f>IF(L56&lt;&gt;0,K56/L56,0)</f>
        <v>0.7017632530089924</v>
      </c>
      <c r="N56" s="39">
        <f>SUM(N46,N54)</f>
        <v>0</v>
      </c>
      <c r="O56" s="40">
        <f>SUM(O46,O54)</f>
        <v>0</v>
      </c>
      <c r="P56" s="42">
        <f>IF(O56&lt;&gt;0,N56/O56,0)</f>
        <v>0</v>
      </c>
      <c r="Q56" s="39">
        <f>SUM(Q46,Q54)</f>
        <v>58466.23117467292</v>
      </c>
      <c r="R56" s="40">
        <f>SUM(R46,R54)</f>
        <v>114145.91847693233</v>
      </c>
      <c r="S56" s="42">
        <f>IF(R56&lt;&gt;0,Q56/R56,0)</f>
        <v>0.5122060600571392</v>
      </c>
    </row>
    <row r="57" spans="1:19" ht="12.75" hidden="1">
      <c r="A57" s="10"/>
      <c r="B57" s="12"/>
      <c r="C57" s="25"/>
      <c r="D57" s="34"/>
      <c r="E57" s="12"/>
      <c r="F57" s="25"/>
      <c r="G57" s="34"/>
      <c r="H57" s="12"/>
      <c r="I57" s="25"/>
      <c r="J57" s="34"/>
      <c r="K57" s="12"/>
      <c r="L57" s="25"/>
      <c r="M57" s="13"/>
      <c r="N57" s="12"/>
      <c r="O57" s="25"/>
      <c r="P57" s="34"/>
      <c r="Q57" s="12"/>
      <c r="R57" s="25"/>
      <c r="S57" s="34"/>
    </row>
    <row r="58" spans="1:19" ht="12.75" customHeight="1" hidden="1">
      <c r="A58" s="2" t="s">
        <v>26</v>
      </c>
      <c r="C58" s="9">
        <v>0</v>
      </c>
      <c r="F58" s="9">
        <v>0</v>
      </c>
      <c r="I58" s="9">
        <v>0</v>
      </c>
      <c r="L58" s="9">
        <v>0</v>
      </c>
      <c r="O58" s="9">
        <v>0</v>
      </c>
      <c r="R58" s="9">
        <v>0</v>
      </c>
      <c r="S58" s="9"/>
    </row>
    <row r="59" spans="3:19" ht="12.75" customHeight="1" hidden="1">
      <c r="C59" s="9">
        <v>0</v>
      </c>
      <c r="F59" s="9">
        <v>0</v>
      </c>
      <c r="I59" s="9">
        <v>0</v>
      </c>
      <c r="J59" s="28"/>
      <c r="L59" s="9">
        <v>0</v>
      </c>
      <c r="M59" s="28"/>
      <c r="O59" s="9">
        <v>0</v>
      </c>
      <c r="P59" s="28"/>
      <c r="R59" s="9">
        <v>0</v>
      </c>
      <c r="S59" s="9"/>
    </row>
    <row r="60" spans="2:19" ht="12.75" customHeight="1" hidden="1">
      <c r="B60" s="9">
        <v>0</v>
      </c>
      <c r="C60" s="9">
        <v>0</v>
      </c>
      <c r="E60" s="9">
        <v>0</v>
      </c>
      <c r="F60" s="9">
        <v>0</v>
      </c>
      <c r="H60" s="9">
        <v>0</v>
      </c>
      <c r="I60" s="9">
        <v>0</v>
      </c>
      <c r="K60" s="9">
        <v>0</v>
      </c>
      <c r="L60" s="9">
        <v>0</v>
      </c>
      <c r="N60" s="9">
        <v>0</v>
      </c>
      <c r="O60" s="9">
        <v>0</v>
      </c>
      <c r="Q60" s="9">
        <v>0</v>
      </c>
      <c r="R60" s="9">
        <v>0</v>
      </c>
      <c r="S60" s="9"/>
    </row>
    <row r="61" spans="2:19" ht="12.75" customHeight="1" hidden="1">
      <c r="B61" s="9"/>
      <c r="C61" s="9">
        <v>0</v>
      </c>
      <c r="E61" s="9"/>
      <c r="F61" s="9">
        <v>0</v>
      </c>
      <c r="H61" s="9"/>
      <c r="I61" s="9">
        <v>0</v>
      </c>
      <c r="K61" s="9"/>
      <c r="L61" s="9">
        <v>0</v>
      </c>
      <c r="N61" s="9"/>
      <c r="O61" s="9">
        <v>0</v>
      </c>
      <c r="Q61" s="9"/>
      <c r="R61" s="9">
        <v>0</v>
      </c>
      <c r="S61" s="9">
        <v>0</v>
      </c>
    </row>
    <row r="62" spans="2:19" ht="12.75" customHeight="1" hidden="1">
      <c r="B62" s="9"/>
      <c r="C62" s="9">
        <v>0</v>
      </c>
      <c r="E62" s="9"/>
      <c r="F62" s="9">
        <v>0</v>
      </c>
      <c r="H62" s="9"/>
      <c r="I62" s="9">
        <v>0</v>
      </c>
      <c r="K62" s="9"/>
      <c r="L62" s="9">
        <v>0</v>
      </c>
      <c r="N62" s="9"/>
      <c r="O62" s="9">
        <v>0</v>
      </c>
      <c r="Q62" s="9"/>
      <c r="R62" s="9">
        <v>0</v>
      </c>
      <c r="S62" s="9">
        <v>0</v>
      </c>
    </row>
    <row r="63" spans="2:19" ht="12.75" customHeight="1" hidden="1">
      <c r="B63" s="9">
        <v>0</v>
      </c>
      <c r="C63" s="9">
        <v>0</v>
      </c>
      <c r="E63" s="9">
        <v>0</v>
      </c>
      <c r="F63" s="9">
        <v>0</v>
      </c>
      <c r="H63" s="9">
        <v>0</v>
      </c>
      <c r="I63" s="9">
        <v>0</v>
      </c>
      <c r="K63" s="9">
        <v>0</v>
      </c>
      <c r="L63" s="9">
        <v>0</v>
      </c>
      <c r="N63" s="9">
        <v>0</v>
      </c>
      <c r="O63" s="9">
        <v>0</v>
      </c>
      <c r="Q63" s="9">
        <v>0</v>
      </c>
      <c r="R63" s="9">
        <v>0</v>
      </c>
      <c r="S63" s="9">
        <v>0</v>
      </c>
    </row>
    <row r="64" spans="1:5" ht="12.75" customHeight="1">
      <c r="A64" s="15"/>
      <c r="B64" s="15"/>
      <c r="C64" s="15"/>
      <c r="D64" s="15"/>
      <c r="E64" s="15"/>
    </row>
    <row r="65" spans="1:18" ht="12.75" customHeight="1">
      <c r="A65" s="31" t="s">
        <v>27</v>
      </c>
      <c r="C65" s="24"/>
      <c r="F65" s="24"/>
      <c r="I65" s="24"/>
      <c r="L65" s="24"/>
      <c r="O65" s="24"/>
      <c r="R65" s="24"/>
    </row>
    <row r="66" spans="1:18" ht="12.75" customHeight="1">
      <c r="A66" s="83" t="s">
        <v>96</v>
      </c>
      <c r="C66" s="24"/>
      <c r="F66" s="24"/>
      <c r="I66" s="24"/>
      <c r="L66" s="24"/>
      <c r="O66" s="24"/>
      <c r="R66" s="24"/>
    </row>
    <row r="67" ht="12.75" customHeight="1"/>
    <row r="68" spans="3:6" ht="12.75" customHeight="1">
      <c r="C68" s="29"/>
      <c r="F68" s="29"/>
    </row>
    <row r="69" spans="3:6" ht="12.75" customHeight="1">
      <c r="C69" s="29"/>
      <c r="F69" s="29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91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120" t="s">
        <v>41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121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25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23" t="s">
        <v>1</v>
      </c>
      <c r="B10" s="11">
        <f>'Table 5.1'!B10</f>
        <v>0</v>
      </c>
      <c r="C10" s="25">
        <f>'Table 5.1'!C10</f>
        <v>47119.61045652499</v>
      </c>
      <c r="D10" s="37">
        <f>IF(C10&lt;&gt;0,B10/C10,0)</f>
        <v>0</v>
      </c>
      <c r="E10" s="11">
        <f>'Table 5.1'!E10</f>
        <v>0</v>
      </c>
      <c r="F10" s="25">
        <f>'Table 5.1'!F10</f>
        <v>65.5382493523688</v>
      </c>
      <c r="G10" s="37">
        <f>IF(F10&lt;&gt;0,E10/F10,0)</f>
        <v>0</v>
      </c>
      <c r="H10" s="11">
        <f>'Table 5.1'!H10</f>
        <v>0</v>
      </c>
      <c r="I10" s="25">
        <f>'Table 5.1'!I10</f>
        <v>1045.36897414727</v>
      </c>
      <c r="J10" s="37">
        <f>IF(I10&lt;&gt;0,H10/I10,0)</f>
        <v>0</v>
      </c>
      <c r="K10" s="11">
        <f>'Table 5.1'!K10</f>
        <v>0</v>
      </c>
      <c r="L10" s="25">
        <f>'Table 5.1'!L10</f>
        <v>0</v>
      </c>
      <c r="M10" s="37">
        <f>IF(L10&lt;&gt;0,K10/L10,0)</f>
        <v>0</v>
      </c>
      <c r="N10" s="11">
        <f>'Table 5.1'!N10</f>
        <v>0</v>
      </c>
      <c r="O10" s="25">
        <f>'Table 5.1'!O10</f>
        <v>20.54441644014605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48251.06209646478</v>
      </c>
      <c r="S10" s="37">
        <f>IF(R10&lt;&gt;0,Q10/R10,0)</f>
        <v>0</v>
      </c>
    </row>
    <row r="11" spans="1:19" ht="12.75">
      <c r="A11" s="123" t="s">
        <v>12</v>
      </c>
      <c r="B11" s="11">
        <f>'Table 5.1'!B11</f>
        <v>5157.8592023435</v>
      </c>
      <c r="C11" s="25">
        <f>'Table 5.1'!C11</f>
        <v>91263.97385045001</v>
      </c>
      <c r="D11" s="37">
        <f>IF(C11&lt;&gt;0,B11/C11,0)</f>
        <v>0.05651582968319396</v>
      </c>
      <c r="E11" s="11">
        <f>'Table 5.1'!E11</f>
        <v>7.174020736854115</v>
      </c>
      <c r="F11" s="25">
        <f>'Table 5.1'!F11</f>
        <v>126.93825388513133</v>
      </c>
      <c r="G11" s="37">
        <f>IF(F11&lt;&gt;0,E11/F11,0)</f>
        <v>0.05651582968319395</v>
      </c>
      <c r="H11" s="11">
        <f>'Table 5.1'!H11</f>
        <v>114.42934122141564</v>
      </c>
      <c r="I11" s="25">
        <f>'Table 5.1'!I11</f>
        <v>2024.730803084067</v>
      </c>
      <c r="J11" s="37">
        <f>IF(I11&lt;&gt;0,H11/I11,0)</f>
        <v>0.05651582968319395</v>
      </c>
      <c r="K11" s="11">
        <f>'Table 5.1'!K11</f>
        <v>0</v>
      </c>
      <c r="L11" s="25">
        <f>'Table 5.1'!L11</f>
        <v>0</v>
      </c>
      <c r="M11" s="37">
        <f>IF(L11&lt;&gt;0,K11/L11,0)</f>
        <v>0</v>
      </c>
      <c r="N11" s="11">
        <f>'Table 5.1'!N11</f>
        <v>2.2488557601797967</v>
      </c>
      <c r="O11" s="25">
        <f>'Table 5.1'!O11</f>
        <v>39.7916083473607</v>
      </c>
      <c r="P11" s="37">
        <f>IF(O11&lt;&gt;0,N11/O11,0)</f>
        <v>0.05651582968319397</v>
      </c>
      <c r="Q11" s="11">
        <f>SUM(B11,E11,H11,K11,N11)</f>
        <v>5281.71142006195</v>
      </c>
      <c r="R11" s="25">
        <f>SUM(C11,F11,I11,L11,O11)</f>
        <v>93455.43451576657</v>
      </c>
      <c r="S11" s="37">
        <f>IF(R11&lt;&gt;0,Q11/R11,0)</f>
        <v>0.05651582968319396</v>
      </c>
    </row>
    <row r="12" spans="1:19" ht="4.5" customHeight="1">
      <c r="A12" s="35"/>
      <c r="B12" s="11"/>
      <c r="C12" s="32"/>
      <c r="D12" s="36"/>
      <c r="E12" s="11"/>
      <c r="F12" s="32"/>
      <c r="G12" s="36"/>
      <c r="H12" s="11"/>
      <c r="I12" s="32"/>
      <c r="J12" s="3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22" t="s">
        <v>7</v>
      </c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23" t="s">
        <v>13</v>
      </c>
      <c r="B14" s="11">
        <f>'Table 5.1'!B14+'Table 5.2'!B44</f>
        <v>1592.8893138959388</v>
      </c>
      <c r="C14" s="25">
        <f>'Table 5.1'!C14+'Table 5.2'!C44</f>
        <v>3665.587228025001</v>
      </c>
      <c r="D14" s="37">
        <f>IF(C14&lt;&gt;0,B14/C14,0)</f>
        <v>0.4345522872072476</v>
      </c>
      <c r="E14" s="11">
        <f>'Table 5.1'!E14+'Table 5.2'!E44</f>
        <v>31281.899086343146</v>
      </c>
      <c r="F14" s="25">
        <f>'Table 5.1'!F14+'Table 5.2'!F44</f>
        <v>71986.50198663922</v>
      </c>
      <c r="G14" s="37">
        <f>IF(F14&lt;&gt;0,E14/F14,0)</f>
        <v>0.4345522872072476</v>
      </c>
      <c r="H14" s="11">
        <f>'Table 5.1'!H14+'Table 5.2'!H44</f>
        <v>238.53453829843366</v>
      </c>
      <c r="I14" s="25">
        <f>'Table 5.1'!I14+'Table 5.2'!I44</f>
        <v>548.9202227686615</v>
      </c>
      <c r="J14" s="37">
        <f>IF(I14&lt;&gt;0,H14/I14,0)</f>
        <v>0.43455228720724753</v>
      </c>
      <c r="K14" s="11">
        <f>'Table 5.1'!K14+'Table 5.2'!K44</f>
        <v>532.727726202866</v>
      </c>
      <c r="L14" s="25">
        <f>'Table 5.1'!L14+'Table 5.2'!L44</f>
        <v>1225.923190110369</v>
      </c>
      <c r="M14" s="37">
        <f>IF(L14&lt;&gt;0,K14/L14,0)</f>
        <v>0.4345522872072474</v>
      </c>
      <c r="N14" s="11">
        <f>'Table 5.1'!N14+'Table 5.2'!N44</f>
        <v>0.39927651125488683</v>
      </c>
      <c r="O14" s="25">
        <f>'Table 5.1'!O14+'Table 5.2'!O44</f>
        <v>0.9188227125001028</v>
      </c>
      <c r="P14" s="37">
        <f>IF(O14&lt;&gt;0,N14/O14,0)</f>
        <v>0.4345522872072474</v>
      </c>
      <c r="Q14" s="11">
        <f>SUM(B14,E14,H14,K14,N14)</f>
        <v>33646.44994125164</v>
      </c>
      <c r="R14" s="25">
        <f>SUM(C14,F14,I14,L14,O14)</f>
        <v>77427.85145025575</v>
      </c>
      <c r="S14" s="37">
        <f>IF(R14&lt;&gt;0,Q14/R14,0)</f>
        <v>0.4345522872072476</v>
      </c>
    </row>
    <row r="15" spans="1:19" ht="4.5" customHeight="1">
      <c r="A15" s="35"/>
      <c r="B15" s="11"/>
      <c r="C15" s="32"/>
      <c r="D15" s="36"/>
      <c r="E15" s="11"/>
      <c r="F15" s="32"/>
      <c r="G15" s="36"/>
      <c r="H15" s="11"/>
      <c r="I15" s="32"/>
      <c r="J15" s="3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124" t="s">
        <v>42</v>
      </c>
      <c r="B16" s="11">
        <f>SUM(B10:B15)</f>
        <v>6750.748516239439</v>
      </c>
      <c r="C16" s="25">
        <f>'Table 5.1'!C16+'Table 5.2'!C46</f>
        <v>142049.171535</v>
      </c>
      <c r="D16" s="37">
        <f>IF(C16&lt;&gt;0,B16/C16,0)</f>
        <v>0.04752402596431967</v>
      </c>
      <c r="E16" s="11">
        <f>SUM(E10:E15)</f>
        <v>31289.07310708</v>
      </c>
      <c r="F16" s="25">
        <f>'Table 5.1'!F16+'Table 5.2'!F46</f>
        <v>72178.97848987672</v>
      </c>
      <c r="G16" s="37">
        <f>IF(F16&lt;&gt;0,E16/F16,0)</f>
        <v>0.4334928778670422</v>
      </c>
      <c r="H16" s="11">
        <f>SUM(H10:H15)</f>
        <v>352.9638795198493</v>
      </c>
      <c r="I16" s="25">
        <f>'Table 5.1'!I16+'Table 5.2'!I46</f>
        <v>3619.019999999998</v>
      </c>
      <c r="J16" s="37">
        <f>IF(I16&lt;&gt;0,H16/I16,0)</f>
        <v>0.09753023733492754</v>
      </c>
      <c r="K16" s="11">
        <f>SUM(K10:K15)</f>
        <v>532.727726202866</v>
      </c>
      <c r="L16" s="25">
        <f>'Table 5.1'!L16+'Table 5.2'!L46</f>
        <v>1225.923190110369</v>
      </c>
      <c r="M16" s="37">
        <f>IF(L16&lt;&gt;0,K16/L16,0)</f>
        <v>0.4345522872072474</v>
      </c>
      <c r="N16" s="11">
        <f>SUM(N10:N15)</f>
        <v>2.6481322714346835</v>
      </c>
      <c r="O16" s="25">
        <f>'Table 5.1'!O16+'Table 5.2'!O46</f>
        <v>61.25484750000685</v>
      </c>
      <c r="P16" s="37">
        <f>IF(O16&lt;&gt;0,N16/O16,0)</f>
        <v>0.04323139113903413</v>
      </c>
      <c r="Q16" s="11">
        <f>SUM(Q10:Q15)</f>
        <v>38928.161361313585</v>
      </c>
      <c r="R16" s="25">
        <f>SUM(C16,F16,I16,L16,O16)</f>
        <v>219134.3480624871</v>
      </c>
      <c r="S16" s="37">
        <f>IF(R16&lt;&gt;0,Q16/R16,0)</f>
        <v>0.17764518299163695</v>
      </c>
    </row>
    <row r="17" spans="1:19" ht="12.75">
      <c r="A17" s="35"/>
      <c r="B17" s="11"/>
      <c r="C17" s="38"/>
      <c r="D17" s="36"/>
      <c r="E17" s="11"/>
      <c r="F17" s="38"/>
      <c r="G17" s="36"/>
      <c r="H17" s="11"/>
      <c r="I17" s="38"/>
      <c r="J17" s="3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121" t="s">
        <v>11</v>
      </c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25" t="s">
        <v>14</v>
      </c>
      <c r="B19" s="11">
        <f>'Table 5.2'!B49</f>
        <v>405.45574249258783</v>
      </c>
      <c r="C19" s="25">
        <f>'Table 5.2'!C49</f>
        <v>1361.243979277829</v>
      </c>
      <c r="D19" s="37">
        <f>IF(C19&lt;&gt;0,B19/C19,0)</f>
        <v>0.29785677561467805</v>
      </c>
      <c r="E19" s="11">
        <f>'Table 5.2'!E49</f>
        <v>9708.079545424847</v>
      </c>
      <c r="F19" s="25">
        <f>'Table 5.2'!F49</f>
        <v>32593.113</v>
      </c>
      <c r="G19" s="37">
        <f>IF(F19&lt;&gt;0,E19/F19,0)</f>
        <v>0.29785677561467805</v>
      </c>
      <c r="H19" s="11">
        <f>'Table 5.2'!H49</f>
        <v>593.0835337633974</v>
      </c>
      <c r="I19" s="25">
        <f>'Table 5.2'!I49</f>
        <v>1626.074797351045</v>
      </c>
      <c r="J19" s="37">
        <f>IF(I19&lt;&gt;0,H19/I19,0)</f>
        <v>0.3647332427324742</v>
      </c>
      <c r="K19" s="11">
        <f>'Table 5.2'!K49</f>
        <v>1490.7931967999198</v>
      </c>
      <c r="L19" s="25">
        <f>'Table 5.2'!L49</f>
        <v>3295.602203533437</v>
      </c>
      <c r="M19" s="37">
        <f>IF(L19&lt;&gt;0,K19/L19,0)</f>
        <v>0.45235835660066614</v>
      </c>
      <c r="N19" s="11">
        <f>'Table 5.2'!N49</f>
        <v>0</v>
      </c>
      <c r="O19" s="25">
        <f>'Table 5.2'!O49</f>
        <v>0</v>
      </c>
      <c r="P19" s="37">
        <f>IF(O19&lt;&gt;0,N19/O19,0)</f>
        <v>0</v>
      </c>
      <c r="Q19" s="11">
        <f>SUM(B19,E19,H19,K19,N19)</f>
        <v>12197.412018480753</v>
      </c>
      <c r="R19" s="25">
        <f>SUM(C19,F19,I19,L19,O19)</f>
        <v>38876.03398016231</v>
      </c>
      <c r="S19" s="37">
        <f>IF(R19&lt;&gt;0,Q19/R19,0)</f>
        <v>0.3137514496644605</v>
      </c>
    </row>
    <row r="20" spans="1:19" ht="4.5" customHeight="1">
      <c r="A20" s="35"/>
      <c r="B20" s="11"/>
      <c r="C20" s="32"/>
      <c r="D20" s="36"/>
      <c r="E20" s="11"/>
      <c r="F20" s="32"/>
      <c r="G20" s="36"/>
      <c r="H20" s="11"/>
      <c r="I20" s="32"/>
      <c r="J20" s="3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25" t="s">
        <v>8</v>
      </c>
      <c r="B21" s="11"/>
      <c r="C21" s="32"/>
      <c r="D21" s="36"/>
      <c r="E21" s="11"/>
      <c r="F21" s="32"/>
      <c r="G21" s="36"/>
      <c r="H21" s="11"/>
      <c r="I21" s="32"/>
      <c r="J21" s="3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23" t="s">
        <v>1</v>
      </c>
      <c r="B22" s="11">
        <f>'Table 5.1'!B22</f>
        <v>0</v>
      </c>
      <c r="C22" s="25">
        <f>'Table 5.1'!C22</f>
        <v>56355.18805308564</v>
      </c>
      <c r="D22" s="37">
        <f>IF(C22&lt;&gt;0,B22/C22,0)</f>
        <v>0</v>
      </c>
      <c r="E22" s="11">
        <f>'Table 5.1'!E22</f>
        <v>0</v>
      </c>
      <c r="F22" s="25">
        <f>'Table 5.1'!F22</f>
        <v>13.091455138999967</v>
      </c>
      <c r="G22" s="37">
        <f>IF(F22&lt;&gt;0,E22/F22,0)</f>
        <v>0</v>
      </c>
      <c r="H22" s="11">
        <f>'Table 5.1'!H22</f>
        <v>0</v>
      </c>
      <c r="I22" s="25">
        <f>'Table 5.1'!I22</f>
        <v>1755.769878154655</v>
      </c>
      <c r="J22" s="37">
        <f>IF(I22&lt;&gt;0,H22/I22,0)</f>
        <v>0</v>
      </c>
      <c r="K22" s="11">
        <f>'Table 5.1'!K22</f>
        <v>0</v>
      </c>
      <c r="L22" s="25">
        <f>'Table 5.1'!L22</f>
        <v>0</v>
      </c>
      <c r="M22" s="37">
        <f>IF(L22&lt;&gt;0,K22/L22,0)</f>
        <v>0</v>
      </c>
      <c r="N22" s="11">
        <f>'Table 5.1'!N22</f>
        <v>0</v>
      </c>
      <c r="O22" s="25">
        <f>'Table 5.1'!O22</f>
        <v>250.88460607796648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58374.93399245727</v>
      </c>
      <c r="S22" s="37">
        <f>IF(R22&lt;&gt;0,Q22/R22,0)</f>
        <v>0</v>
      </c>
    </row>
    <row r="23" spans="1:19" ht="12.75">
      <c r="A23" s="123" t="s">
        <v>12</v>
      </c>
      <c r="B23" s="11">
        <f>'Table 5.1'!B23</f>
        <v>4808.789307555261</v>
      </c>
      <c r="C23" s="25">
        <f>'Table 5.1'!C23</f>
        <v>85087.47610203172</v>
      </c>
      <c r="D23" s="37">
        <f>IF(C23&lt;&gt;0,B23/C23,0)</f>
        <v>0.056515829683193956</v>
      </c>
      <c r="E23" s="11">
        <f>'Table 5.1'!E23</f>
        <v>1.1098116734113443</v>
      </c>
      <c r="F23" s="25">
        <f>'Table 5.1'!F23</f>
        <v>19.63718270849995</v>
      </c>
      <c r="G23" s="37">
        <f>IF(F23&lt;&gt;0,E23/F23,0)</f>
        <v>0.05651582968319395</v>
      </c>
      <c r="H23" s="11">
        <f>'Table 5.1'!H23</f>
        <v>154.26317040998052</v>
      </c>
      <c r="I23" s="25">
        <f>'Table 5.1'!I23</f>
        <v>2729.556856454565</v>
      </c>
      <c r="J23" s="37">
        <f>IF(I23&lt;&gt;0,H23/I23,0)</f>
        <v>0.05651582968319396</v>
      </c>
      <c r="K23" s="11">
        <f>'Table 5.1'!K23</f>
        <v>0</v>
      </c>
      <c r="L23" s="25">
        <f>'Table 5.1'!L23</f>
        <v>0</v>
      </c>
      <c r="M23" s="37">
        <f>IF(L23&lt;&gt;0,K23/L23,0)</f>
        <v>0</v>
      </c>
      <c r="N23" s="11">
        <f>'Table 5.1'!N23</f>
        <v>21.369117898209822</v>
      </c>
      <c r="O23" s="25">
        <f>'Table 5.1'!O23</f>
        <v>378.10854088132294</v>
      </c>
      <c r="P23" s="37">
        <f>IF(O23&lt;&gt;0,N23/O23,0)</f>
        <v>0.05651582968319394</v>
      </c>
      <c r="Q23" s="11">
        <f>SUM(B23,E23,H23,K23,N23)</f>
        <v>4985.531407536862</v>
      </c>
      <c r="R23" s="25">
        <f>SUM(C23,F23,I23,L23,O23)</f>
        <v>88214.77868207611</v>
      </c>
      <c r="S23" s="37">
        <f>IF(R23&lt;&gt;0,Q23/R23,0)</f>
        <v>0.056515829683193956</v>
      </c>
    </row>
    <row r="24" spans="1:19" ht="4.5" customHeight="1">
      <c r="A24" s="35"/>
      <c r="B24" s="11"/>
      <c r="C24" s="32"/>
      <c r="D24" s="36"/>
      <c r="E24" s="11"/>
      <c r="F24" s="32"/>
      <c r="G24" s="36"/>
      <c r="H24" s="11"/>
      <c r="I24" s="32"/>
      <c r="J24" s="3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22" t="s">
        <v>7</v>
      </c>
      <c r="B25" s="11"/>
      <c r="C25" s="32"/>
      <c r="D25" s="36"/>
      <c r="E25" s="11"/>
      <c r="F25" s="32"/>
      <c r="G25" s="36"/>
      <c r="H25" s="11"/>
      <c r="I25" s="32"/>
      <c r="J25" s="3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23" t="s">
        <v>13</v>
      </c>
      <c r="B26" s="11">
        <f>'Table 5.1'!B26+'Table 5.2'!B52</f>
        <v>1226.1136709353095</v>
      </c>
      <c r="C26" s="25">
        <f>'Table 5.1'!C26+'Table 5.2'!C52</f>
        <v>3515.1931796095655</v>
      </c>
      <c r="D26" s="37">
        <f>IF(C26&lt;&gt;0,B26/C26,0)</f>
        <v>0.3488040651784306</v>
      </c>
      <c r="E26" s="11">
        <f>'Table 5.1'!E26+'Table 5.2'!E52</f>
        <v>11368.784157137654</v>
      </c>
      <c r="F26" s="25">
        <f>'Table 5.1'!F26+'Table 5.2'!F52</f>
        <v>32593.6114056525</v>
      </c>
      <c r="G26" s="37">
        <f>IF(F26&lt;&gt;0,E26/F26,0)</f>
        <v>0.3488040651784306</v>
      </c>
      <c r="H26" s="11">
        <f>'Table 5.1'!H26+'Table 5.2'!H52</f>
        <v>591.0063757223468</v>
      </c>
      <c r="I26" s="25">
        <f>'Table 5.1'!I26+'Table 5.2'!I52</f>
        <v>1694.3792653907792</v>
      </c>
      <c r="J26" s="37">
        <f>IF(I26&lt;&gt;0,H26/I26,0)</f>
        <v>0.34880406517843066</v>
      </c>
      <c r="K26" s="11">
        <f>'Table 5.1'!K26+'Table 5.2'!K52</f>
        <v>1149.5194458034566</v>
      </c>
      <c r="L26" s="25">
        <f>'Table 5.1'!L26+'Table 5.2'!L52</f>
        <v>3295.602203533437</v>
      </c>
      <c r="M26" s="37">
        <f>IF(L26&lt;&gt;0,K26/L26,0)</f>
        <v>0.3488040651784306</v>
      </c>
      <c r="N26" s="11">
        <f>'Table 5.1'!N26+'Table 5.2'!N52</f>
        <v>3.341046192316358</v>
      </c>
      <c r="O26" s="25">
        <f>'Table 5.1'!O26+'Table 5.2'!O52</f>
        <v>9.578575842019633</v>
      </c>
      <c r="P26" s="37">
        <f>IF(O26&lt;&gt;0,N26/O26,0)</f>
        <v>0.3488040651784307</v>
      </c>
      <c r="Q26" s="11">
        <f>SUM(B26,E26,H26,K26,N26)</f>
        <v>14338.764695791084</v>
      </c>
      <c r="R26" s="25">
        <f>SUM(C26,F26,I26,L26,O26)</f>
        <v>41108.3646300283</v>
      </c>
      <c r="S26" s="37">
        <f>IF(R26&lt;&gt;0,Q26/R26,0)</f>
        <v>0.34880406517843066</v>
      </c>
    </row>
    <row r="27" spans="1:19" ht="4.5" customHeight="1">
      <c r="A27" s="35"/>
      <c r="B27" s="11"/>
      <c r="C27" s="32"/>
      <c r="D27" s="36"/>
      <c r="E27" s="11"/>
      <c r="F27" s="32"/>
      <c r="G27" s="36"/>
      <c r="H27" s="11"/>
      <c r="I27" s="32"/>
      <c r="J27" s="3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124" t="s">
        <v>43</v>
      </c>
      <c r="B28" s="11">
        <f>SUM(B19:B27)</f>
        <v>6440.3587209831585</v>
      </c>
      <c r="C28" s="25">
        <f>'Table 5.1'!C28+'Table 5.2'!C54</f>
        <v>144957.8573347269</v>
      </c>
      <c r="D28" s="37">
        <f>IF(C28&lt;&gt;0,B28/C28,0)</f>
        <v>0.04442917989682696</v>
      </c>
      <c r="E28" s="11">
        <f>SUM(E19:E27)</f>
        <v>21077.973514235913</v>
      </c>
      <c r="F28" s="25">
        <f>'Table 5.1'!F28+'Table 5.2'!F54</f>
        <v>32626.3400435</v>
      </c>
      <c r="G28" s="37">
        <f>IF(F28&lt;&gt;0,E28/F28,0)</f>
        <v>0.6460416180954744</v>
      </c>
      <c r="H28" s="11">
        <f>SUM(H19:H27)</f>
        <v>1338.3530798957247</v>
      </c>
      <c r="I28" s="25">
        <f>'Table 5.1'!I28+'Table 5.2'!I54</f>
        <v>6179.705999999999</v>
      </c>
      <c r="J28" s="37">
        <f>IF(I28&lt;&gt;0,H28/I28,0)</f>
        <v>0.21657228999174474</v>
      </c>
      <c r="K28" s="11">
        <f>SUM(K19:K27)</f>
        <v>2640.3126426033764</v>
      </c>
      <c r="L28" s="25">
        <f>'Table 5.1'!L28+'Table 5.2'!L54</f>
        <v>3295.602203533437</v>
      </c>
      <c r="M28" s="37">
        <f>IF(L28&lt;&gt;0,K28/L28,0)</f>
        <v>0.8011624217790968</v>
      </c>
      <c r="N28" s="11">
        <f>SUM(N19:N27)</f>
        <v>24.71016409052618</v>
      </c>
      <c r="O28" s="25">
        <f>'Table 5.1'!O28+'Table 5.2'!O54</f>
        <v>638.5717228013091</v>
      </c>
      <c r="P28" s="37">
        <f>IF(O28&lt;&gt;0,N28/O28,0)</f>
        <v>0.038695988576078436</v>
      </c>
      <c r="Q28" s="11">
        <f>SUM(Q19:Q27)</f>
        <v>31521.708121808697</v>
      </c>
      <c r="R28" s="25">
        <f>SUM(C28,F28,I28,L28,O28)</f>
        <v>187698.07730456165</v>
      </c>
      <c r="S28" s="37">
        <f>IF(R28&lt;&gt;0,Q28/R28,0)</f>
        <v>0.1679383644972618</v>
      </c>
    </row>
    <row r="29" spans="1:19" ht="12.75">
      <c r="A29" s="126"/>
      <c r="B29" s="11"/>
      <c r="C29" s="32"/>
      <c r="D29" s="36"/>
      <c r="E29" s="11"/>
      <c r="F29" s="32"/>
      <c r="G29" s="36"/>
      <c r="H29" s="11"/>
      <c r="I29" s="32"/>
      <c r="J29" s="3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127" t="s">
        <v>44</v>
      </c>
      <c r="B30" s="39">
        <f>SUM(B16,B28)</f>
        <v>13191.107237222597</v>
      </c>
      <c r="C30" s="40">
        <f>SUM(C16,C28)</f>
        <v>287007.0288697269</v>
      </c>
      <c r="D30" s="41">
        <f>IF(C30&lt;&gt;0,B30/C30,0)</f>
        <v>0.04596092050139325</v>
      </c>
      <c r="E30" s="39">
        <f>SUM(E16,E28)</f>
        <v>52367.04662131591</v>
      </c>
      <c r="F30" s="40">
        <f>SUM(F16,F28)</f>
        <v>104805.31853337673</v>
      </c>
      <c r="G30" s="41">
        <f>IF(F30&lt;&gt;0,E30/F30,0)</f>
        <v>0.4996602019260968</v>
      </c>
      <c r="H30" s="39">
        <f>SUM(H16,H28)</f>
        <v>1691.316959415574</v>
      </c>
      <c r="I30" s="40">
        <f>SUM(I16,I28)</f>
        <v>9798.725999999997</v>
      </c>
      <c r="J30" s="41">
        <f>IF(I30&lt;&gt;0,H30/I30,0)</f>
        <v>0.17260580195992567</v>
      </c>
      <c r="K30" s="39">
        <f>SUM(K16,K28)</f>
        <v>3173.0403688062424</v>
      </c>
      <c r="L30" s="40">
        <f>SUM(L16,L28)</f>
        <v>4521.525393643806</v>
      </c>
      <c r="M30" s="41">
        <f>IF(L30&lt;&gt;0,K30/L30,0)</f>
        <v>0.7017632530089924</v>
      </c>
      <c r="N30" s="39">
        <f>SUM(N16,N28)</f>
        <v>27.358296361960864</v>
      </c>
      <c r="O30" s="40">
        <f>SUM(O16,O28)</f>
        <v>699.8265703013159</v>
      </c>
      <c r="P30" s="41">
        <f>IF(O30&lt;&gt;0,N30/O30,0)</f>
        <v>0.039092966061836626</v>
      </c>
      <c r="Q30" s="39">
        <f>SUM(Q16,Q28)</f>
        <v>70449.86948312228</v>
      </c>
      <c r="R30" s="40">
        <f>SUM(R16,R28)</f>
        <v>406832.4253670487</v>
      </c>
      <c r="S30" s="41">
        <f>IF(R30&lt;&gt;0,Q30/R30,0)</f>
        <v>0.17316680060484763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Q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-4.476419235288631E-13</v>
      </c>
      <c r="M33" s="28"/>
      <c r="O33" s="9">
        <v>0</v>
      </c>
      <c r="P33" s="28"/>
      <c r="Q33" s="9">
        <v>0</v>
      </c>
      <c r="R33" s="9">
        <v>0</v>
      </c>
      <c r="S33" s="9">
        <v>0</v>
      </c>
    </row>
    <row r="34" spans="2:19" ht="12.75" customHeight="1" hidden="1">
      <c r="B34" s="9">
        <v>0</v>
      </c>
      <c r="C34" s="9">
        <v>0</v>
      </c>
      <c r="E34" s="9">
        <v>0</v>
      </c>
      <c r="F34" s="9">
        <v>0</v>
      </c>
      <c r="H34" s="9">
        <v>0</v>
      </c>
      <c r="I34" s="9">
        <v>0</v>
      </c>
      <c r="K34" s="9">
        <v>0</v>
      </c>
      <c r="L34" s="9">
        <v>-1.3073986337985843E-12</v>
      </c>
      <c r="N34" s="9">
        <v>0</v>
      </c>
      <c r="O34" s="9">
        <v>0</v>
      </c>
      <c r="Q34" s="9">
        <v>0</v>
      </c>
      <c r="R34" s="9">
        <v>0</v>
      </c>
      <c r="S34" s="9">
        <v>0</v>
      </c>
    </row>
    <row r="35" spans="2:19" ht="12.75" customHeight="1" hidden="1">
      <c r="B35" s="50"/>
      <c r="C35" s="50"/>
      <c r="D35" s="7"/>
      <c r="E35" s="50"/>
      <c r="F35" s="50"/>
      <c r="G35" s="7"/>
      <c r="H35" s="50"/>
      <c r="I35" s="50"/>
      <c r="J35" s="7"/>
      <c r="K35" s="50"/>
      <c r="L35" s="50"/>
      <c r="M35" s="7"/>
      <c r="N35" s="50"/>
      <c r="O35" s="50"/>
      <c r="Q35" s="9">
        <v>0</v>
      </c>
      <c r="R35" s="50"/>
      <c r="S35" s="50"/>
    </row>
    <row r="36" spans="1:5" ht="12.75" customHeight="1">
      <c r="A36" s="15"/>
      <c r="B36" s="15"/>
      <c r="C36" s="15"/>
      <c r="D36" s="15"/>
      <c r="E36" s="15"/>
    </row>
    <row r="37" spans="1:18" ht="12.75" customHeight="1">
      <c r="A37" s="31" t="s">
        <v>27</v>
      </c>
      <c r="C37" s="24"/>
      <c r="F37" s="24"/>
      <c r="I37" s="24"/>
      <c r="L37" s="24"/>
      <c r="O37" s="24"/>
      <c r="R37" s="24"/>
    </row>
    <row r="38" spans="1:18" ht="12.75" customHeight="1">
      <c r="A38" s="83" t="s">
        <v>96</v>
      </c>
      <c r="C38" s="24"/>
      <c r="F38" s="24"/>
      <c r="I38" s="24"/>
      <c r="L38" s="24"/>
      <c r="O38" s="24"/>
      <c r="R38" s="24"/>
    </row>
    <row r="39" ht="12.75" customHeight="1"/>
    <row r="40" spans="3:6" ht="12.75" customHeight="1">
      <c r="C40" s="29"/>
      <c r="F40" s="29"/>
    </row>
    <row r="41" spans="3:6" ht="12.75" customHeight="1">
      <c r="C41" s="29"/>
      <c r="F41" s="29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ht="15.75">
      <c r="A1" s="181" t="s">
        <v>93</v>
      </c>
    </row>
    <row r="2" ht="15.75">
      <c r="A2" s="30" t="s">
        <v>95</v>
      </c>
    </row>
    <row r="3" spans="5:14" ht="12.75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>
      <c r="A7" s="44" t="s">
        <v>28</v>
      </c>
      <c r="B7" s="45"/>
      <c r="C7" s="46"/>
      <c r="D7" s="47"/>
      <c r="E7" s="45"/>
      <c r="F7" s="46"/>
      <c r="G7" s="47"/>
      <c r="H7" s="45"/>
      <c r="I7" s="46"/>
      <c r="J7" s="47"/>
      <c r="K7" s="45"/>
      <c r="L7" s="46"/>
      <c r="M7" s="47"/>
      <c r="N7" s="45"/>
      <c r="O7" s="46"/>
      <c r="P7" s="47"/>
      <c r="Q7" s="45"/>
      <c r="R7" s="46"/>
      <c r="S7" s="47"/>
    </row>
    <row r="8" spans="1:19" ht="12.75">
      <c r="A8" s="33" t="s">
        <v>10</v>
      </c>
      <c r="B8" s="35"/>
      <c r="C8" s="32"/>
      <c r="D8" s="36"/>
      <c r="E8" s="35"/>
      <c r="F8" s="32"/>
      <c r="G8" s="36"/>
      <c r="H8" s="35"/>
      <c r="I8" s="32"/>
      <c r="J8" s="36"/>
      <c r="K8" s="35"/>
      <c r="L8" s="32"/>
      <c r="M8" s="36"/>
      <c r="N8" s="35"/>
      <c r="O8" s="32"/>
      <c r="P8" s="36"/>
      <c r="Q8" s="35"/>
      <c r="R8" s="32"/>
      <c r="S8" s="36"/>
    </row>
    <row r="9" spans="1:19" ht="12.75">
      <c r="A9" s="1" t="s">
        <v>8</v>
      </c>
      <c r="B9" s="35"/>
      <c r="C9" s="32"/>
      <c r="D9" s="36"/>
      <c r="E9" s="35"/>
      <c r="F9" s="32"/>
      <c r="G9" s="36"/>
      <c r="H9" s="35"/>
      <c r="I9" s="32"/>
      <c r="J9" s="36"/>
      <c r="K9" s="35"/>
      <c r="L9" s="32"/>
      <c r="M9" s="36"/>
      <c r="N9" s="35"/>
      <c r="O9" s="32"/>
      <c r="P9" s="36"/>
      <c r="Q9" s="35"/>
      <c r="R9" s="32"/>
      <c r="S9" s="36"/>
    </row>
    <row r="10" spans="1:19" ht="12.75">
      <c r="A10" s="14" t="s">
        <v>1</v>
      </c>
      <c r="B10" s="11">
        <v>0</v>
      </c>
      <c r="C10" s="25">
        <v>138383.584306975</v>
      </c>
      <c r="D10" s="176">
        <f>IF(C10&lt;&gt;0,B10/C10,0)</f>
        <v>0</v>
      </c>
      <c r="E10" s="11">
        <v>0</v>
      </c>
      <c r="F10" s="25">
        <v>192.47650323750014</v>
      </c>
      <c r="G10" s="37">
        <f>IF(F10&lt;&gt;0,E10/F10,0)</f>
        <v>0</v>
      </c>
      <c r="H10" s="11">
        <v>0</v>
      </c>
      <c r="I10" s="25">
        <v>3070.0997772313367</v>
      </c>
      <c r="J10" s="176">
        <f>IF(I10&lt;&gt;0,H10/I10,0)</f>
        <v>0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60.33602478750675</v>
      </c>
      <c r="P10" s="37">
        <f>IF(O10&lt;&gt;0,N10/O10,0)</f>
        <v>0</v>
      </c>
      <c r="Q10" s="11">
        <f>SUM(B10,E10,H10,K10,N10)</f>
        <v>0</v>
      </c>
      <c r="R10" s="25">
        <f>SUM(C10,F10,I10,L10,O10)</f>
        <v>141706.49661223136</v>
      </c>
      <c r="S10" s="37">
        <f>IF(R10&lt;&gt;0,Q10/R10,0)</f>
        <v>0</v>
      </c>
    </row>
    <row r="11" spans="1:19" ht="12.75">
      <c r="A11" s="51" t="s">
        <v>12</v>
      </c>
      <c r="B11" s="52">
        <v>0</v>
      </c>
      <c r="C11" s="53">
        <v>0</v>
      </c>
      <c r="D11" s="177">
        <f>IF(C11&lt;&gt;0,B11/C11,0)</f>
        <v>0</v>
      </c>
      <c r="E11" s="52">
        <v>0</v>
      </c>
      <c r="F11" s="53">
        <v>0</v>
      </c>
      <c r="G11" s="54">
        <f>IF(F11&lt;&gt;0,E11/F11,0)</f>
        <v>0</v>
      </c>
      <c r="H11" s="52">
        <v>0</v>
      </c>
      <c r="I11" s="53">
        <v>0</v>
      </c>
      <c r="J11" s="177">
        <f>IF(I11&lt;&gt;0,H11/I11,0)</f>
        <v>0</v>
      </c>
      <c r="K11" s="52">
        <v>0</v>
      </c>
      <c r="L11" s="53">
        <v>0</v>
      </c>
      <c r="M11" s="54">
        <f>IF(L11&lt;&gt;0,K11/L11,0)</f>
        <v>0</v>
      </c>
      <c r="N11" s="52">
        <v>0</v>
      </c>
      <c r="O11" s="53">
        <v>0</v>
      </c>
      <c r="P11" s="54">
        <f>IF(O11&lt;&gt;0,N11/O11,0)</f>
        <v>0</v>
      </c>
      <c r="Q11" s="52">
        <f>SUM(B11,E11,H11,K11,N11)</f>
        <v>0</v>
      </c>
      <c r="R11" s="53">
        <f>SUM(C11,F11,I11,L11,O11)</f>
        <v>0</v>
      </c>
      <c r="S11" s="54">
        <f>IF(R11&lt;&gt;0,Q11/R11,0)</f>
        <v>0</v>
      </c>
    </row>
    <row r="12" spans="2:19" ht="4.5" customHeight="1">
      <c r="B12" s="11"/>
      <c r="C12" s="32"/>
      <c r="D12" s="176"/>
      <c r="E12" s="11"/>
      <c r="F12" s="32"/>
      <c r="G12" s="37"/>
      <c r="H12" s="11"/>
      <c r="I12" s="32"/>
      <c r="J12" s="176"/>
      <c r="K12" s="11"/>
      <c r="L12" s="32"/>
      <c r="M12" s="36"/>
      <c r="N12" s="11"/>
      <c r="O12" s="32"/>
      <c r="P12" s="36"/>
      <c r="Q12" s="35"/>
      <c r="R12" s="32"/>
      <c r="S12" s="36"/>
    </row>
    <row r="13" spans="1:19" ht="12.75">
      <c r="A13" s="1" t="s">
        <v>25</v>
      </c>
      <c r="B13" s="11"/>
      <c r="C13" s="32"/>
      <c r="D13" s="176"/>
      <c r="E13" s="11"/>
      <c r="F13" s="32"/>
      <c r="G13" s="37"/>
      <c r="H13" s="11"/>
      <c r="I13" s="32"/>
      <c r="J13" s="17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>
      <c r="A14" s="14" t="s">
        <v>13</v>
      </c>
      <c r="B14" s="11">
        <v>915.7599452669995</v>
      </c>
      <c r="C14" s="25">
        <v>2107.3642280250006</v>
      </c>
      <c r="D14" s="176">
        <f>IF(C14&lt;&gt;0,B14/C14,0)</f>
        <v>0.4345522872072475</v>
      </c>
      <c r="E14" s="11">
        <v>1.2737224068351602</v>
      </c>
      <c r="F14" s="25">
        <v>2.9311142625000017</v>
      </c>
      <c r="G14" s="37">
        <f>IF(F14&lt;&gt;0,E14/F14,0)</f>
        <v>0.43455228720724753</v>
      </c>
      <c r="H14" s="11">
        <v>20.31653116980211</v>
      </c>
      <c r="I14" s="25">
        <v>46.752788485756405</v>
      </c>
      <c r="J14" s="176">
        <f>IF(I14&lt;&gt;0,H14/I14,0)</f>
        <v>0.4345522872072475</v>
      </c>
      <c r="K14" s="11">
        <v>0</v>
      </c>
      <c r="L14" s="25">
        <v>0</v>
      </c>
      <c r="M14" s="37">
        <f>IF(L14&lt;&gt;0,K14/L14,0)</f>
        <v>0</v>
      </c>
      <c r="N14" s="11">
        <v>0.39927651125488683</v>
      </c>
      <c r="O14" s="25">
        <v>0.9188227125001028</v>
      </c>
      <c r="P14" s="37">
        <f>IF(O14&lt;&gt;0,N14/O14,0)</f>
        <v>0.4345522872072474</v>
      </c>
      <c r="Q14" s="11">
        <f>SUM(B14,E14,H14,K14,N14)</f>
        <v>937.7494753548917</v>
      </c>
      <c r="R14" s="25">
        <f>SUM(C14,F14,I14,L14,O14)</f>
        <v>2157.966953485757</v>
      </c>
      <c r="S14" s="37">
        <f>IF(R14&lt;&gt;0,Q14/R14,0)</f>
        <v>0.43455228720724753</v>
      </c>
    </row>
    <row r="15" spans="2:19" ht="4.5" customHeight="1">
      <c r="B15" s="11"/>
      <c r="C15" s="32"/>
      <c r="D15" s="176"/>
      <c r="E15" s="11"/>
      <c r="F15" s="32"/>
      <c r="G15" s="37"/>
      <c r="H15" s="11"/>
      <c r="I15" s="32"/>
      <c r="J15" s="176"/>
      <c r="K15" s="11"/>
      <c r="L15" s="32"/>
      <c r="M15" s="36"/>
      <c r="N15" s="11"/>
      <c r="O15" s="32"/>
      <c r="P15" s="36"/>
      <c r="Q15" s="35"/>
      <c r="R15" s="32"/>
      <c r="S15" s="36"/>
    </row>
    <row r="16" spans="1:19" ht="12.75">
      <c r="A16" s="8" t="s">
        <v>23</v>
      </c>
      <c r="B16" s="11">
        <f>SUM(B10:B15)</f>
        <v>915.7599452669995</v>
      </c>
      <c r="C16" s="25">
        <f>SUM(C10:C15)</f>
        <v>140490.948535</v>
      </c>
      <c r="D16" s="176">
        <f>IF(C16&lt;&gt;0,B16/C16,0)</f>
        <v>0.006518284308108714</v>
      </c>
      <c r="E16" s="11">
        <f>SUM(E10:E15)</f>
        <v>1.2737224068351602</v>
      </c>
      <c r="F16" s="25">
        <f>SUM(F10:F15)</f>
        <v>195.40761750000013</v>
      </c>
      <c r="G16" s="37">
        <f>IF(F16&lt;&gt;0,E16/F16,0)</f>
        <v>0.006518284308108712</v>
      </c>
      <c r="H16" s="11">
        <f>SUM(H10:H15)</f>
        <v>20.31653116980211</v>
      </c>
      <c r="I16" s="25">
        <f>SUM(I10:I15)</f>
        <v>3116.852565717093</v>
      </c>
      <c r="J16" s="176">
        <f>IF(I16&lt;&gt;0,H16/I16,0)</f>
        <v>0.006518284308108714</v>
      </c>
      <c r="K16" s="11">
        <f>SUM(K10:K15)</f>
        <v>0</v>
      </c>
      <c r="L16" s="25">
        <f>SUM(L10:L15)</f>
        <v>0</v>
      </c>
      <c r="M16" s="37">
        <f>IF(L16&lt;&gt;0,K16/L16,0)</f>
        <v>0</v>
      </c>
      <c r="N16" s="11">
        <f>SUM(N10:N15)</f>
        <v>0.39927651125488683</v>
      </c>
      <c r="O16" s="25">
        <f>SUM(O10:O15)</f>
        <v>61.25484750000685</v>
      </c>
      <c r="P16" s="37">
        <f>IF(O16&lt;&gt;0,N16/O16,0)</f>
        <v>0.006518284308108712</v>
      </c>
      <c r="Q16" s="11">
        <f>SUM(Q10:Q15)</f>
        <v>937.7494753548917</v>
      </c>
      <c r="R16" s="25">
        <f>SUM(R10:R15)</f>
        <v>143864.46356571713</v>
      </c>
      <c r="S16" s="37">
        <f>IF(R16&lt;&gt;0,Q16/R16,0)</f>
        <v>0.006518284308108714</v>
      </c>
    </row>
    <row r="17" spans="2:19" ht="12.75">
      <c r="B17" s="11"/>
      <c r="C17" s="38"/>
      <c r="D17" s="176"/>
      <c r="E17" s="11"/>
      <c r="F17" s="38"/>
      <c r="G17" s="37"/>
      <c r="H17" s="11"/>
      <c r="I17" s="38"/>
      <c r="J17" s="176"/>
      <c r="K17" s="11"/>
      <c r="L17" s="38"/>
      <c r="M17" s="36"/>
      <c r="N17" s="11"/>
      <c r="O17" s="38"/>
      <c r="P17" s="36"/>
      <c r="Q17" s="35"/>
      <c r="R17" s="32"/>
      <c r="S17" s="36"/>
    </row>
    <row r="18" spans="1:19" ht="12.75">
      <c r="A18" s="33" t="s">
        <v>11</v>
      </c>
      <c r="B18" s="11"/>
      <c r="C18" s="32"/>
      <c r="D18" s="176"/>
      <c r="E18" s="11"/>
      <c r="F18" s="32"/>
      <c r="G18" s="37"/>
      <c r="H18" s="11"/>
      <c r="I18" s="32"/>
      <c r="J18" s="17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>
      <c r="A19" s="1" t="s">
        <v>14</v>
      </c>
      <c r="B19" s="11">
        <v>0</v>
      </c>
      <c r="C19" s="32">
        <v>0</v>
      </c>
      <c r="D19" s="176">
        <f>IF(C19&lt;&gt;0,B19/C19,0)</f>
        <v>0</v>
      </c>
      <c r="E19" s="11">
        <v>0</v>
      </c>
      <c r="F19" s="32">
        <v>0</v>
      </c>
      <c r="G19" s="37">
        <f>IF(F19&lt;&gt;0,E19/F19,0)</f>
        <v>0</v>
      </c>
      <c r="H19" s="11">
        <v>0</v>
      </c>
      <c r="I19" s="32">
        <v>0</v>
      </c>
      <c r="J19" s="176">
        <f>IF(I19&lt;&gt;0,H19/I19,0)</f>
        <v>0</v>
      </c>
      <c r="K19" s="11">
        <v>0</v>
      </c>
      <c r="L19" s="32">
        <v>0</v>
      </c>
      <c r="M19" s="37">
        <f>IF(L19&lt;&gt;0,K19/L19,0)</f>
        <v>0</v>
      </c>
      <c r="N19" s="11">
        <v>0</v>
      </c>
      <c r="O19" s="32">
        <v>0</v>
      </c>
      <c r="P19" s="37">
        <f>IF(O19&lt;&gt;0,N19/O19,0)</f>
        <v>0</v>
      </c>
      <c r="Q19" s="11">
        <f>SUM(B19,E19,H19,K19,N19)</f>
        <v>0</v>
      </c>
      <c r="R19" s="25">
        <f>SUM(C19,F19,I19,L19,O19)</f>
        <v>0</v>
      </c>
      <c r="S19" s="37">
        <f>IF(R19&lt;&gt;0,Q19/R19,0)</f>
        <v>0</v>
      </c>
    </row>
    <row r="20" spans="2:19" ht="4.5" customHeight="1">
      <c r="B20" s="11"/>
      <c r="C20" s="32"/>
      <c r="D20" s="176"/>
      <c r="E20" s="11"/>
      <c r="F20" s="32"/>
      <c r="G20" s="37"/>
      <c r="H20" s="11"/>
      <c r="I20" s="32"/>
      <c r="J20" s="176"/>
      <c r="K20" s="11"/>
      <c r="L20" s="32"/>
      <c r="M20" s="36"/>
      <c r="N20" s="11"/>
      <c r="O20" s="32"/>
      <c r="P20" s="36"/>
      <c r="Q20" s="35"/>
      <c r="R20" s="32"/>
      <c r="S20" s="36"/>
    </row>
    <row r="21" spans="1:19" ht="12.75">
      <c r="A21" s="1" t="s">
        <v>8</v>
      </c>
      <c r="B21" s="11"/>
      <c r="C21" s="32"/>
      <c r="D21" s="176"/>
      <c r="E21" s="11"/>
      <c r="F21" s="32"/>
      <c r="G21" s="37"/>
      <c r="H21" s="11"/>
      <c r="I21" s="32"/>
      <c r="J21" s="176"/>
      <c r="K21" s="11"/>
      <c r="L21" s="32"/>
      <c r="M21" s="36"/>
      <c r="N21" s="11"/>
      <c r="O21" s="32"/>
      <c r="P21" s="36"/>
      <c r="Q21" s="35"/>
      <c r="R21" s="32"/>
      <c r="S21" s="36"/>
    </row>
    <row r="22" spans="1:19" ht="12.75">
      <c r="A22" s="14" t="s">
        <v>1</v>
      </c>
      <c r="B22" s="11">
        <v>0</v>
      </c>
      <c r="C22" s="25">
        <v>141442.66415511735</v>
      </c>
      <c r="D22" s="176">
        <f>IF(C22&lt;&gt;0,B22/C22,0)</f>
        <v>0</v>
      </c>
      <c r="E22" s="11">
        <v>0</v>
      </c>
      <c r="F22" s="25">
        <v>32.72863784749992</v>
      </c>
      <c r="G22" s="37">
        <f>IF(F22&lt;&gt;0,E22/F22,0)</f>
        <v>0</v>
      </c>
      <c r="H22" s="11">
        <v>0</v>
      </c>
      <c r="I22" s="25">
        <v>4485.32673460922</v>
      </c>
      <c r="J22" s="176">
        <f>IF(I22&lt;&gt;0,H22/I22,0)</f>
        <v>0</v>
      </c>
      <c r="K22" s="11">
        <v>0</v>
      </c>
      <c r="L22" s="25">
        <v>0</v>
      </c>
      <c r="M22" s="37">
        <f>IF(L22&lt;&gt;0,K22/L22,0)</f>
        <v>0</v>
      </c>
      <c r="N22" s="11">
        <v>0</v>
      </c>
      <c r="O22" s="25">
        <v>628.9931469592894</v>
      </c>
      <c r="P22" s="37">
        <f>IF(O22&lt;&gt;0,N22/O22,0)</f>
        <v>0</v>
      </c>
      <c r="Q22" s="11">
        <f>SUM(B22,E22,H22,K22,N22)</f>
        <v>0</v>
      </c>
      <c r="R22" s="25">
        <f>SUM(C22,F22,I22,L22,O22)</f>
        <v>146589.71267453337</v>
      </c>
      <c r="S22" s="37">
        <f>IF(R22&lt;&gt;0,Q22/R22,0)</f>
        <v>0</v>
      </c>
    </row>
    <row r="23" spans="1:19" ht="12.75">
      <c r="A23" s="51" t="s">
        <v>12</v>
      </c>
      <c r="B23" s="52">
        <v>0</v>
      </c>
      <c r="C23" s="53">
        <v>0</v>
      </c>
      <c r="D23" s="177">
        <f>IF(C23&lt;&gt;0,B23/C23,0)</f>
        <v>0</v>
      </c>
      <c r="E23" s="52">
        <v>0</v>
      </c>
      <c r="F23" s="53">
        <v>0</v>
      </c>
      <c r="G23" s="54">
        <f>IF(F23&lt;&gt;0,E23/F23,0)</f>
        <v>0</v>
      </c>
      <c r="H23" s="52">
        <v>0</v>
      </c>
      <c r="I23" s="53">
        <v>0</v>
      </c>
      <c r="J23" s="177">
        <f>IF(I23&lt;&gt;0,H23/I23,0)</f>
        <v>0</v>
      </c>
      <c r="K23" s="52">
        <v>0</v>
      </c>
      <c r="L23" s="53">
        <v>0</v>
      </c>
      <c r="M23" s="54">
        <f>IF(L23&lt;&gt;0,K23/L23,0)</f>
        <v>0</v>
      </c>
      <c r="N23" s="52">
        <v>0</v>
      </c>
      <c r="O23" s="53">
        <v>0</v>
      </c>
      <c r="P23" s="54">
        <f>IF(O23&lt;&gt;0,N23/O23,0)</f>
        <v>0</v>
      </c>
      <c r="Q23" s="52">
        <f>SUM(B23,E23,H23,K23,N23)</f>
        <v>0</v>
      </c>
      <c r="R23" s="53">
        <f>SUM(C23,F23,I23,L23,O23)</f>
        <v>0</v>
      </c>
      <c r="S23" s="54">
        <f>IF(R23&lt;&gt;0,Q23/R23,0)</f>
        <v>0</v>
      </c>
    </row>
    <row r="24" spans="2:19" ht="4.5" customHeight="1">
      <c r="B24" s="11"/>
      <c r="C24" s="32"/>
      <c r="D24" s="176"/>
      <c r="E24" s="11"/>
      <c r="F24" s="32"/>
      <c r="G24" s="37"/>
      <c r="H24" s="11"/>
      <c r="I24" s="32"/>
      <c r="J24" s="176"/>
      <c r="K24" s="11"/>
      <c r="L24" s="32"/>
      <c r="M24" s="36"/>
      <c r="N24" s="11"/>
      <c r="O24" s="32"/>
      <c r="P24" s="36"/>
      <c r="Q24" s="35"/>
      <c r="R24" s="32"/>
      <c r="S24" s="36"/>
    </row>
    <row r="25" spans="1:19" ht="12.75">
      <c r="A25" s="1" t="s">
        <v>25</v>
      </c>
      <c r="B25" s="11"/>
      <c r="C25" s="32"/>
      <c r="D25" s="176"/>
      <c r="E25" s="11"/>
      <c r="F25" s="32"/>
      <c r="G25" s="37"/>
      <c r="H25" s="11"/>
      <c r="I25" s="32"/>
      <c r="J25" s="176"/>
      <c r="K25" s="11"/>
      <c r="L25" s="32"/>
      <c r="M25" s="36"/>
      <c r="N25" s="11"/>
      <c r="O25" s="32"/>
      <c r="P25" s="36"/>
      <c r="Q25" s="35"/>
      <c r="R25" s="32"/>
      <c r="S25" s="36"/>
    </row>
    <row r="26" spans="1:19" ht="12.75">
      <c r="A26" s="14" t="s">
        <v>13</v>
      </c>
      <c r="B26" s="11">
        <v>751.3062372635394</v>
      </c>
      <c r="C26" s="25">
        <v>2153.9492003317364</v>
      </c>
      <c r="D26" s="176">
        <f>IF(C26&lt;&gt;0,B26/C26,0)</f>
        <v>0.3488040651784306</v>
      </c>
      <c r="E26" s="11">
        <v>0.17384591769990773</v>
      </c>
      <c r="F26" s="25">
        <v>0.4984056524999987</v>
      </c>
      <c r="G26" s="37">
        <f>IF(F26&lt;&gt;0,E26/F26,0)</f>
        <v>0.3488040651784305</v>
      </c>
      <c r="H26" s="11">
        <v>23.82487612210952</v>
      </c>
      <c r="I26" s="25">
        <v>68.30446803973433</v>
      </c>
      <c r="J26" s="176">
        <f>IF(I26&lt;&gt;0,H26/I26,0)</f>
        <v>0.34880406517843054</v>
      </c>
      <c r="K26" s="11">
        <v>0</v>
      </c>
      <c r="L26" s="25">
        <v>0</v>
      </c>
      <c r="M26" s="37">
        <f>IF(L26&lt;&gt;0,K26/L26,0)</f>
        <v>0</v>
      </c>
      <c r="N26" s="11">
        <v>3.341046192316358</v>
      </c>
      <c r="O26" s="25">
        <v>9.578575842019633</v>
      </c>
      <c r="P26" s="37">
        <f>IF(O26&lt;&gt;0,N26/O26,0)</f>
        <v>0.3488040651784307</v>
      </c>
      <c r="Q26" s="11">
        <f>SUM(B26,E26,H26,K26,N26)</f>
        <v>778.6460054956653</v>
      </c>
      <c r="R26" s="25">
        <f>SUM(C26,F26,I26,L26,O26)</f>
        <v>2232.3306498659904</v>
      </c>
      <c r="S26" s="37">
        <f>IF(R26&lt;&gt;0,Q26/R26,0)</f>
        <v>0.34880406517843066</v>
      </c>
    </row>
    <row r="27" spans="2:19" ht="4.5" customHeight="1">
      <c r="B27" s="11"/>
      <c r="C27" s="32"/>
      <c r="D27" s="176"/>
      <c r="E27" s="11"/>
      <c r="F27" s="32"/>
      <c r="G27" s="37"/>
      <c r="H27" s="11"/>
      <c r="I27" s="32"/>
      <c r="J27" s="176"/>
      <c r="K27" s="11"/>
      <c r="L27" s="32"/>
      <c r="M27" s="36"/>
      <c r="N27" s="11"/>
      <c r="O27" s="32"/>
      <c r="P27" s="36"/>
      <c r="Q27" s="35"/>
      <c r="R27" s="32"/>
      <c r="S27" s="36"/>
    </row>
    <row r="28" spans="1:19" ht="12.75">
      <c r="A28" s="8" t="s">
        <v>24</v>
      </c>
      <c r="B28" s="11">
        <f>SUM(B19:B27)</f>
        <v>751.3062372635394</v>
      </c>
      <c r="C28" s="25">
        <f>SUM(C19:C27)</f>
        <v>143596.61335544908</v>
      </c>
      <c r="D28" s="176">
        <f>IF(C28&lt;&gt;0,B28/C28,0)</f>
        <v>0.005232060977676459</v>
      </c>
      <c r="E28" s="11">
        <f>SUM(E19:E27)</f>
        <v>0.17384591769990773</v>
      </c>
      <c r="F28" s="25">
        <f>SUM(F19:F27)</f>
        <v>33.227043499999915</v>
      </c>
      <c r="G28" s="37">
        <f>IF(F28&lt;&gt;0,E28/F28,0)</f>
        <v>0.005232060977676457</v>
      </c>
      <c r="H28" s="11">
        <f>SUM(H19:H27)</f>
        <v>23.82487612210952</v>
      </c>
      <c r="I28" s="25">
        <f>SUM(I19:I27)</f>
        <v>4553.631202648954</v>
      </c>
      <c r="J28" s="176">
        <f>IF(I28&lt;&gt;0,H28/I28,0)</f>
        <v>0.005232060977676459</v>
      </c>
      <c r="K28" s="11">
        <f>SUM(K19:K27)</f>
        <v>0</v>
      </c>
      <c r="L28" s="25">
        <f>SUM(L19:L27)</f>
        <v>0</v>
      </c>
      <c r="M28" s="37">
        <f>IF(L28&lt;&gt;0,K28/L28,0)</f>
        <v>0</v>
      </c>
      <c r="N28" s="11">
        <f>SUM(N19:N27)</f>
        <v>3.341046192316358</v>
      </c>
      <c r="O28" s="25">
        <f>SUM(O19:O27)</f>
        <v>638.5717228013091</v>
      </c>
      <c r="P28" s="37">
        <f>IF(O28&lt;&gt;0,N28/O28,0)</f>
        <v>0.005232060977676459</v>
      </c>
      <c r="Q28" s="11">
        <f>SUM(Q19:Q27)</f>
        <v>778.6460054956653</v>
      </c>
      <c r="R28" s="25">
        <f>SUM(R19:R27)</f>
        <v>148822.04332439936</v>
      </c>
      <c r="S28" s="37">
        <f>IF(R28&lt;&gt;0,Q28/R28,0)</f>
        <v>0.00523206097767646</v>
      </c>
    </row>
    <row r="29" spans="1:19" ht="12.75">
      <c r="A29" s="2"/>
      <c r="B29" s="11"/>
      <c r="C29" s="32"/>
      <c r="D29" s="176"/>
      <c r="E29" s="11"/>
      <c r="F29" s="32"/>
      <c r="G29" s="37"/>
      <c r="H29" s="11"/>
      <c r="I29" s="32"/>
      <c r="J29" s="176"/>
      <c r="K29" s="11"/>
      <c r="L29" s="32"/>
      <c r="M29" s="36"/>
      <c r="N29" s="11"/>
      <c r="O29" s="32"/>
      <c r="P29" s="36"/>
      <c r="Q29" s="35"/>
      <c r="R29" s="32"/>
      <c r="S29" s="36"/>
    </row>
    <row r="30" spans="1:19" ht="12.75">
      <c r="A30" s="2" t="s">
        <v>22</v>
      </c>
      <c r="B30" s="39">
        <f>SUM(B16,B28)</f>
        <v>1667.0661825305388</v>
      </c>
      <c r="C30" s="40">
        <f>SUM(C16,C28)</f>
        <v>284087.5618904491</v>
      </c>
      <c r="D30" s="178">
        <f>IF(C30&lt;&gt;0,B30/C30,0)</f>
        <v>0.005868142101812255</v>
      </c>
      <c r="E30" s="39">
        <f>SUM(E16,E28)</f>
        <v>1.447568324535068</v>
      </c>
      <c r="F30" s="40">
        <f>SUM(F16,F28)</f>
        <v>228.63466100000005</v>
      </c>
      <c r="G30" s="41">
        <f>IF(F30&lt;&gt;0,E30/F30,0)</f>
        <v>0.006331359900566728</v>
      </c>
      <c r="H30" s="39">
        <f>SUM(H16,H28)</f>
        <v>44.141407291911634</v>
      </c>
      <c r="I30" s="40">
        <f>SUM(I16,I28)</f>
        <v>7670.483768366047</v>
      </c>
      <c r="J30" s="178">
        <f>IF(I30&lt;&gt;0,H30/I30,0)</f>
        <v>0.005754709693012564</v>
      </c>
      <c r="K30" s="39">
        <f>SUM(K16,K28)</f>
        <v>0</v>
      </c>
      <c r="L30" s="40">
        <f>SUM(L16,L28)</f>
        <v>0</v>
      </c>
      <c r="M30" s="42">
        <f>IF(L30&lt;&gt;0,K30/L30,0)</f>
        <v>0</v>
      </c>
      <c r="N30" s="39">
        <f>SUM(N16,N28)</f>
        <v>3.7403227035712447</v>
      </c>
      <c r="O30" s="40">
        <f>SUM(O16,O28)</f>
        <v>699.8265703013159</v>
      </c>
      <c r="P30" s="41">
        <f>IF(O30&lt;&gt;0,N30/O30,0)</f>
        <v>0.005344642318968854</v>
      </c>
      <c r="Q30" s="39">
        <f>SUM(Q16,Q28)</f>
        <v>1716.395480850557</v>
      </c>
      <c r="R30" s="40">
        <f>SUM(R16,R28)</f>
        <v>292686.5068901165</v>
      </c>
      <c r="S30" s="41">
        <f>IF(R30&lt;&gt;0,Q30/R30,0)</f>
        <v>0.005864279495108207</v>
      </c>
    </row>
    <row r="31" ht="12.75" hidden="1"/>
    <row r="32" spans="1:19" ht="12.75" customHeight="1" hidden="1">
      <c r="A32" s="2" t="s">
        <v>26</v>
      </c>
      <c r="C32" s="9">
        <v>0</v>
      </c>
      <c r="F32" s="9">
        <v>0</v>
      </c>
      <c r="I32" s="9">
        <v>0</v>
      </c>
      <c r="L32" s="9">
        <v>0</v>
      </c>
      <c r="O32" s="9">
        <v>0</v>
      </c>
      <c r="R32" s="9">
        <v>0</v>
      </c>
      <c r="S32" s="9">
        <v>0</v>
      </c>
    </row>
    <row r="33" spans="3:19" ht="12.75" customHeight="1" hidden="1">
      <c r="C33" s="9">
        <v>0</v>
      </c>
      <c r="F33" s="9">
        <v>0</v>
      </c>
      <c r="I33" s="9">
        <v>0</v>
      </c>
      <c r="J33" s="28"/>
      <c r="L33" s="9">
        <v>0</v>
      </c>
      <c r="M33" s="28"/>
      <c r="O33" s="9">
        <v>0</v>
      </c>
      <c r="P33" s="28"/>
      <c r="R33" s="9">
        <v>0</v>
      </c>
      <c r="S33" s="9">
        <v>0</v>
      </c>
    </row>
    <row r="34" spans="2:19" ht="12.75" customHeight="1" hidden="1">
      <c r="B34" s="50"/>
      <c r="C34" s="9">
        <v>0</v>
      </c>
      <c r="E34" s="50"/>
      <c r="F34" s="9">
        <v>0</v>
      </c>
      <c r="H34" s="50"/>
      <c r="I34" s="9">
        <v>0</v>
      </c>
      <c r="K34" s="50"/>
      <c r="L34" s="9">
        <v>0</v>
      </c>
      <c r="N34" s="50"/>
      <c r="O34" s="9">
        <v>0</v>
      </c>
      <c r="Q34" s="50"/>
      <c r="R34" s="9">
        <v>0</v>
      </c>
      <c r="S34" s="9">
        <v>0</v>
      </c>
    </row>
    <row r="35" spans="1:5" ht="12.75" customHeight="1">
      <c r="A35" s="15"/>
      <c r="B35" s="15"/>
      <c r="C35" s="15"/>
      <c r="D35" s="15"/>
      <c r="E35" s="15"/>
    </row>
    <row r="36" spans="1:18" ht="12.75" customHeight="1">
      <c r="A36" s="31" t="s">
        <v>27</v>
      </c>
      <c r="C36" s="24"/>
      <c r="F36" s="24"/>
      <c r="I36" s="24"/>
      <c r="L36" s="24"/>
      <c r="O36" s="24"/>
      <c r="R36" s="24"/>
    </row>
    <row r="37" spans="1:18" ht="12.75" customHeight="1">
      <c r="A37" s="83" t="s">
        <v>96</v>
      </c>
      <c r="C37" s="24"/>
      <c r="F37" s="24"/>
      <c r="I37" s="24"/>
      <c r="L37" s="24"/>
      <c r="O37" s="24"/>
      <c r="R37" s="24"/>
    </row>
    <row r="38" ht="12.75" customHeight="1"/>
    <row r="39" spans="3:6" ht="12.75" customHeight="1">
      <c r="C39" s="29"/>
      <c r="F39" s="29"/>
    </row>
    <row r="40" spans="3:9" ht="12.75" customHeight="1">
      <c r="C40" s="179"/>
      <c r="F40" s="179"/>
      <c r="I40" s="179"/>
    </row>
    <row r="41" ht="12.75" customHeight="1"/>
    <row r="42" spans="3:9" ht="12.75" customHeight="1">
      <c r="C42" s="179"/>
      <c r="F42" s="179"/>
      <c r="I42" s="179"/>
    </row>
    <row r="43" spans="3:9" ht="12.75" customHeight="1">
      <c r="C43" s="179"/>
      <c r="F43" s="179"/>
      <c r="I43" s="179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3"/>
  <headerFooter alignWithMargins="0">
    <oddFooter>&amp;L&amp;F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7" t="s">
        <v>83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28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39"/>
      <c r="C8" s="58"/>
      <c r="D8" s="140"/>
      <c r="E8" s="144"/>
      <c r="F8" s="145"/>
      <c r="G8" s="36"/>
      <c r="H8" s="148"/>
      <c r="I8" s="32"/>
      <c r="J8" s="140"/>
      <c r="K8" s="35"/>
      <c r="L8" s="25"/>
      <c r="M8" s="150"/>
      <c r="N8" s="155"/>
      <c r="O8" s="80"/>
      <c r="P8" s="156"/>
      <c r="Q8" s="155"/>
      <c r="R8" s="32"/>
      <c r="S8" s="36"/>
    </row>
    <row r="9" spans="1:19" ht="12.75" customHeight="1">
      <c r="A9" s="114" t="s">
        <v>2</v>
      </c>
      <c r="B9" s="11">
        <v>290.98046105749927</v>
      </c>
      <c r="C9" s="25">
        <v>4648.393480499999</v>
      </c>
      <c r="D9" s="37">
        <f aca="true" t="shared" si="0" ref="D9:D17">IF(C9&lt;&gt;0,B9/C9,0)</f>
        <v>0.06259807012426158</v>
      </c>
      <c r="E9" s="11">
        <v>2.7948525462944556</v>
      </c>
      <c r="F9" s="25">
        <v>46.953469500000054</v>
      </c>
      <c r="G9" s="37">
        <f aca="true" t="shared" si="1" ref="G9:G17">IF(F9&lt;&gt;0,E9/F9,0)</f>
        <v>0.0595238770650261</v>
      </c>
      <c r="H9" s="11">
        <v>35.289194214348925</v>
      </c>
      <c r="I9" s="25">
        <v>629.8341711266025</v>
      </c>
      <c r="J9" s="37">
        <f aca="true" t="shared" si="2" ref="J9:J17">IF(I9&lt;&gt;0,H9/I9,0)</f>
        <v>0.05602934205876148</v>
      </c>
      <c r="K9" s="11">
        <v>0</v>
      </c>
      <c r="L9" s="25">
        <v>0</v>
      </c>
      <c r="M9" s="37">
        <f aca="true" t="shared" si="3" ref="M9:M17">IF(L9&lt;&gt;0,K9/L9,0)</f>
        <v>0</v>
      </c>
      <c r="N9" s="11">
        <v>0</v>
      </c>
      <c r="O9" s="25">
        <v>0</v>
      </c>
      <c r="P9" s="37">
        <f aca="true" t="shared" si="4" ref="P9:P17">IF(O9&lt;&gt;0,N9/O9,0)</f>
        <v>0</v>
      </c>
      <c r="Q9" s="11">
        <f>SUM(B9,E9,H9,K9,N9)</f>
        <v>329.06450781814266</v>
      </c>
      <c r="R9" s="25">
        <f>SUM(C9,F9,I9,L9,O9)</f>
        <v>5325.181121126601</v>
      </c>
      <c r="S9" s="37">
        <f>IF(R9&lt;&gt;0,Q9/R9,0)</f>
        <v>0.06179404987985186</v>
      </c>
    </row>
    <row r="10" spans="1:19" ht="12.75" customHeight="1">
      <c r="A10" s="134" t="s">
        <v>56</v>
      </c>
      <c r="B10" s="11">
        <v>27.931122493461157</v>
      </c>
      <c r="C10" s="25">
        <v>4648.393480499999</v>
      </c>
      <c r="D10" s="37">
        <f t="shared" si="0"/>
        <v>0.006008768967307126</v>
      </c>
      <c r="E10" s="11">
        <v>0.282132550439002</v>
      </c>
      <c r="F10" s="25">
        <v>46.953469500000054</v>
      </c>
      <c r="G10" s="37">
        <f t="shared" si="1"/>
        <v>0.006008768967307126</v>
      </c>
      <c r="H10" s="11">
        <v>3.7845280220151363</v>
      </c>
      <c r="I10" s="25">
        <v>629.8341711266025</v>
      </c>
      <c r="J10" s="37">
        <f t="shared" si="2"/>
        <v>0.006008768967307128</v>
      </c>
      <c r="K10" s="11">
        <v>0</v>
      </c>
      <c r="L10" s="25">
        <v>0</v>
      </c>
      <c r="M10" s="37">
        <f t="shared" si="3"/>
        <v>0</v>
      </c>
      <c r="N10" s="11">
        <v>0</v>
      </c>
      <c r="O10" s="25">
        <v>0</v>
      </c>
      <c r="P10" s="37">
        <f t="shared" si="4"/>
        <v>0</v>
      </c>
      <c r="Q10" s="11">
        <f aca="true" t="shared" si="5" ref="Q10:Q16">SUM(B10,E10,H10,K10,N10)</f>
        <v>31.997783065915293</v>
      </c>
      <c r="R10" s="25">
        <f aca="true" t="shared" si="6" ref="R10:R16">SUM(C10,F10,I10,L10,O10)</f>
        <v>5325.181121126601</v>
      </c>
      <c r="S10" s="37">
        <f>IF(R10&lt;&gt;0,Q10/R10,0)</f>
        <v>0.006008768967307126</v>
      </c>
    </row>
    <row r="11" spans="1:19" ht="12.75" customHeight="1">
      <c r="A11" s="114" t="s">
        <v>0</v>
      </c>
      <c r="B11" s="11">
        <v>616.072072719339</v>
      </c>
      <c r="C11" s="25">
        <v>13281.124229999998</v>
      </c>
      <c r="D11" s="37">
        <f t="shared" si="0"/>
        <v>0.046387042395682726</v>
      </c>
      <c r="E11" s="11">
        <v>6.222950229488281</v>
      </c>
      <c r="F11" s="25">
        <v>134.15277000000015</v>
      </c>
      <c r="G11" s="37">
        <f t="shared" si="1"/>
        <v>0.046387042395682726</v>
      </c>
      <c r="H11" s="11">
        <v>83.47469828085542</v>
      </c>
      <c r="I11" s="25">
        <v>1799.5262032188643</v>
      </c>
      <c r="J11" s="37">
        <f t="shared" si="2"/>
        <v>0.04638704239568272</v>
      </c>
      <c r="K11" s="11">
        <v>0</v>
      </c>
      <c r="L11" s="25">
        <v>0</v>
      </c>
      <c r="M11" s="37">
        <f t="shared" si="3"/>
        <v>0</v>
      </c>
      <c r="N11" s="11">
        <v>0</v>
      </c>
      <c r="O11" s="25">
        <v>0</v>
      </c>
      <c r="P11" s="37">
        <f t="shared" si="4"/>
        <v>0</v>
      </c>
      <c r="Q11" s="11">
        <f t="shared" si="5"/>
        <v>705.7697212296828</v>
      </c>
      <c r="R11" s="25">
        <f t="shared" si="6"/>
        <v>15214.803203218862</v>
      </c>
      <c r="S11" s="37">
        <f aca="true" t="shared" si="7" ref="S11:S17">IF(R11&lt;&gt;0,Q11/R11,0)</f>
        <v>0.04638704239568273</v>
      </c>
    </row>
    <row r="12" spans="1:19" ht="12.75" customHeight="1">
      <c r="A12" s="114" t="s">
        <v>1</v>
      </c>
      <c r="B12" s="11">
        <v>0</v>
      </c>
      <c r="C12" s="25">
        <v>4454.389458310275</v>
      </c>
      <c r="D12" s="37">
        <f t="shared" si="0"/>
        <v>0</v>
      </c>
      <c r="E12" s="11">
        <v>0</v>
      </c>
      <c r="F12" s="25">
        <v>44.99383291222506</v>
      </c>
      <c r="G12" s="37">
        <f t="shared" si="1"/>
        <v>0</v>
      </c>
      <c r="H12" s="11">
        <v>0</v>
      </c>
      <c r="I12" s="25">
        <v>603.5475921130828</v>
      </c>
      <c r="J12" s="37">
        <f t="shared" si="2"/>
        <v>0</v>
      </c>
      <c r="K12" s="11">
        <v>0</v>
      </c>
      <c r="L12" s="25">
        <v>0</v>
      </c>
      <c r="M12" s="37">
        <f t="shared" si="3"/>
        <v>0</v>
      </c>
      <c r="N12" s="11">
        <v>0</v>
      </c>
      <c r="O12" s="25">
        <v>0</v>
      </c>
      <c r="P12" s="37">
        <f t="shared" si="4"/>
        <v>0</v>
      </c>
      <c r="Q12" s="11">
        <f t="shared" si="5"/>
        <v>0</v>
      </c>
      <c r="R12" s="25">
        <f t="shared" si="6"/>
        <v>5102.930883335583</v>
      </c>
      <c r="S12" s="37">
        <f t="shared" si="7"/>
        <v>0</v>
      </c>
    </row>
    <row r="13" spans="1:19" ht="12.75" customHeight="1">
      <c r="A13" s="114" t="s">
        <v>53</v>
      </c>
      <c r="B13" s="11">
        <v>259.04934605549204</v>
      </c>
      <c r="C13" s="25">
        <v>8627.517908239723</v>
      </c>
      <c r="D13" s="37">
        <f t="shared" si="0"/>
        <v>0.030025941274266915</v>
      </c>
      <c r="E13" s="11">
        <v>2.6166600611665904</v>
      </c>
      <c r="F13" s="25">
        <v>87.1466455377751</v>
      </c>
      <c r="G13" s="37">
        <f t="shared" si="1"/>
        <v>0.03002594127426692</v>
      </c>
      <c r="H13" s="11">
        <v>35.09989652085119</v>
      </c>
      <c r="I13" s="25">
        <v>1168.9857180574986</v>
      </c>
      <c r="J13" s="37">
        <f t="shared" si="2"/>
        <v>0.03002594127426691</v>
      </c>
      <c r="K13" s="11">
        <v>0</v>
      </c>
      <c r="L13" s="25">
        <v>0</v>
      </c>
      <c r="M13" s="37">
        <f t="shared" si="3"/>
        <v>0</v>
      </c>
      <c r="N13" s="11">
        <v>0</v>
      </c>
      <c r="O13" s="25">
        <v>0</v>
      </c>
      <c r="P13" s="37">
        <f t="shared" si="4"/>
        <v>0</v>
      </c>
      <c r="Q13" s="11">
        <f t="shared" si="5"/>
        <v>296.76590263750984</v>
      </c>
      <c r="R13" s="25">
        <f t="shared" si="6"/>
        <v>9883.650271834997</v>
      </c>
      <c r="S13" s="37">
        <f t="shared" si="7"/>
        <v>0.030025941274266915</v>
      </c>
    </row>
    <row r="14" spans="1:19" ht="12.75" customHeight="1">
      <c r="A14" s="114" t="s">
        <v>54</v>
      </c>
      <c r="B14" s="11">
        <v>487.591332690782</v>
      </c>
      <c r="C14" s="25">
        <v>8627.517908239723</v>
      </c>
      <c r="D14" s="37">
        <f t="shared" si="0"/>
        <v>0.05651582968319396</v>
      </c>
      <c r="E14" s="11">
        <v>4.925164976674571</v>
      </c>
      <c r="F14" s="25">
        <v>87.1466455377751</v>
      </c>
      <c r="G14" s="37">
        <f t="shared" si="1"/>
        <v>0.05651582968319394</v>
      </c>
      <c r="H14" s="11">
        <v>66.06619774382378</v>
      </c>
      <c r="I14" s="25">
        <v>1168.9857180574986</v>
      </c>
      <c r="J14" s="37">
        <f t="shared" si="2"/>
        <v>0.056515829683193956</v>
      </c>
      <c r="K14" s="11">
        <v>0</v>
      </c>
      <c r="L14" s="25">
        <v>0</v>
      </c>
      <c r="M14" s="37">
        <f t="shared" si="3"/>
        <v>0</v>
      </c>
      <c r="N14" s="11">
        <v>0</v>
      </c>
      <c r="O14" s="25">
        <v>0</v>
      </c>
      <c r="P14" s="37">
        <f t="shared" si="4"/>
        <v>0</v>
      </c>
      <c r="Q14" s="11">
        <f t="shared" si="5"/>
        <v>558.5826954112804</v>
      </c>
      <c r="R14" s="25">
        <f t="shared" si="6"/>
        <v>9883.650271834997</v>
      </c>
      <c r="S14" s="37">
        <f t="shared" si="7"/>
        <v>0.05651582968319396</v>
      </c>
    </row>
    <row r="15" spans="1:19" ht="12.75" customHeight="1">
      <c r="A15" s="134" t="s">
        <v>57</v>
      </c>
      <c r="B15" s="11">
        <v>47.076805166218094</v>
      </c>
      <c r="C15" s="25">
        <v>199.21686344999995</v>
      </c>
      <c r="D15" s="37">
        <f t="shared" si="0"/>
        <v>0.23630933823046346</v>
      </c>
      <c r="E15" s="11">
        <v>0.47552328450725406</v>
      </c>
      <c r="F15" s="25">
        <v>2.0122915500000023</v>
      </c>
      <c r="G15" s="37">
        <f t="shared" si="1"/>
        <v>0.23630933823046343</v>
      </c>
      <c r="H15" s="11">
        <v>6.378672693165426</v>
      </c>
      <c r="I15" s="25">
        <v>26.992893048282966</v>
      </c>
      <c r="J15" s="37">
        <f t="shared" si="2"/>
        <v>0.2363093382304635</v>
      </c>
      <c r="K15" s="11">
        <v>0</v>
      </c>
      <c r="L15" s="25">
        <v>0</v>
      </c>
      <c r="M15" s="37">
        <f t="shared" si="3"/>
        <v>0</v>
      </c>
      <c r="N15" s="11">
        <v>0</v>
      </c>
      <c r="O15" s="25">
        <v>0</v>
      </c>
      <c r="P15" s="37">
        <f t="shared" si="4"/>
        <v>0</v>
      </c>
      <c r="Q15" s="11">
        <f t="shared" si="5"/>
        <v>53.931001143890775</v>
      </c>
      <c r="R15" s="25">
        <f t="shared" si="6"/>
        <v>228.22204804828294</v>
      </c>
      <c r="S15" s="37">
        <f t="shared" si="7"/>
        <v>0.23630933823046346</v>
      </c>
    </row>
    <row r="16" spans="1:19" ht="12.75" customHeight="1">
      <c r="A16" s="134" t="s">
        <v>58</v>
      </c>
      <c r="B16" s="11">
        <v>86.57014366245141</v>
      </c>
      <c r="C16" s="25">
        <v>199.21686344999995</v>
      </c>
      <c r="D16" s="37">
        <f t="shared" si="0"/>
        <v>0.43455228720724765</v>
      </c>
      <c r="E16" s="11">
        <v>0.8744458955803184</v>
      </c>
      <c r="F16" s="25">
        <v>2.0122915500000023</v>
      </c>
      <c r="G16" s="37">
        <f t="shared" si="1"/>
        <v>0.4345522872072476</v>
      </c>
      <c r="H16" s="11">
        <v>11.729823412471976</v>
      </c>
      <c r="I16" s="25">
        <v>26.992893048282966</v>
      </c>
      <c r="J16" s="37">
        <f t="shared" si="2"/>
        <v>0.4345522872072476</v>
      </c>
      <c r="K16" s="11">
        <v>0</v>
      </c>
      <c r="L16" s="25">
        <v>0</v>
      </c>
      <c r="M16" s="37">
        <f t="shared" si="3"/>
        <v>0</v>
      </c>
      <c r="N16" s="11">
        <v>0</v>
      </c>
      <c r="O16" s="25">
        <v>0</v>
      </c>
      <c r="P16" s="37">
        <f t="shared" si="4"/>
        <v>0</v>
      </c>
      <c r="Q16" s="11">
        <f t="shared" si="5"/>
        <v>99.17441297050371</v>
      </c>
      <c r="R16" s="25">
        <f t="shared" si="6"/>
        <v>228.22204804828294</v>
      </c>
      <c r="S16" s="37">
        <f t="shared" si="7"/>
        <v>0.4345522872072476</v>
      </c>
    </row>
    <row r="17" spans="1:19" ht="12.75" customHeight="1">
      <c r="A17" s="114" t="s">
        <v>55</v>
      </c>
      <c r="B17" s="11">
        <f>SUM(B9:B16)</f>
        <v>1815.271283845243</v>
      </c>
      <c r="C17" s="25">
        <f>C11</f>
        <v>13281.124229999998</v>
      </c>
      <c r="D17" s="37">
        <f t="shared" si="0"/>
        <v>0.1366805439365462</v>
      </c>
      <c r="E17" s="11">
        <f>SUM(E9:E16)</f>
        <v>18.191729544150473</v>
      </c>
      <c r="F17" s="25">
        <f>F11</f>
        <v>134.15277000000015</v>
      </c>
      <c r="G17" s="37">
        <f t="shared" si="1"/>
        <v>0.1356045763658138</v>
      </c>
      <c r="H17" s="11">
        <f>SUM(H9:H16)</f>
        <v>241.82301088753184</v>
      </c>
      <c r="I17" s="25">
        <f>I11</f>
        <v>1799.5262032188643</v>
      </c>
      <c r="J17" s="37">
        <f t="shared" si="2"/>
        <v>0.13438148911362116</v>
      </c>
      <c r="K17" s="11">
        <f>SUM(K9:K16)</f>
        <v>0</v>
      </c>
      <c r="L17" s="25">
        <f>L11</f>
        <v>0</v>
      </c>
      <c r="M17" s="37">
        <f t="shared" si="3"/>
        <v>0</v>
      </c>
      <c r="N17" s="11">
        <f>SUM(N9:N16)</f>
        <v>0</v>
      </c>
      <c r="O17" s="25">
        <f>O11</f>
        <v>0</v>
      </c>
      <c r="P17" s="37">
        <f t="shared" si="4"/>
        <v>0</v>
      </c>
      <c r="Q17" s="11">
        <f>SUM(Q9:Q16)</f>
        <v>2075.2860242769257</v>
      </c>
      <c r="R17" s="25">
        <f>R11</f>
        <v>15214.803203218862</v>
      </c>
      <c r="S17" s="37">
        <f t="shared" si="7"/>
        <v>0.13639913685100283</v>
      </c>
    </row>
    <row r="18" spans="1:19" ht="12.75" customHeight="1">
      <c r="A18" s="114"/>
      <c r="B18" s="11"/>
      <c r="C18" s="32"/>
      <c r="D18" s="36"/>
      <c r="E18" s="11"/>
      <c r="F18" s="32"/>
      <c r="G18" s="36"/>
      <c r="H18" s="11"/>
      <c r="I18" s="32"/>
      <c r="J18" s="36"/>
      <c r="K18" s="11"/>
      <c r="L18" s="32"/>
      <c r="M18" s="36"/>
      <c r="N18" s="11"/>
      <c r="O18" s="32"/>
      <c r="P18" s="36"/>
      <c r="Q18" s="35"/>
      <c r="R18" s="32"/>
      <c r="S18" s="36"/>
    </row>
    <row r="19" spans="1:19" ht="12.75" customHeight="1">
      <c r="A19" s="133" t="s">
        <v>50</v>
      </c>
      <c r="B19" s="11"/>
      <c r="C19" s="32"/>
      <c r="D19" s="36"/>
      <c r="E19" s="11"/>
      <c r="F19" s="32"/>
      <c r="G19" s="36"/>
      <c r="H19" s="11"/>
      <c r="I19" s="32"/>
      <c r="J19" s="36"/>
      <c r="K19" s="11"/>
      <c r="L19" s="32"/>
      <c r="M19" s="36"/>
      <c r="N19" s="11"/>
      <c r="O19" s="32"/>
      <c r="P19" s="36"/>
      <c r="Q19" s="35"/>
      <c r="R19" s="32"/>
      <c r="S19" s="36"/>
    </row>
    <row r="20" spans="1:19" ht="12.75" customHeight="1">
      <c r="A20" s="114" t="s">
        <v>2</v>
      </c>
      <c r="B20" s="11">
        <v>3536.1267609476563</v>
      </c>
      <c r="C20" s="25">
        <v>51991.13309477284</v>
      </c>
      <c r="D20" s="37">
        <f aca="true" t="shared" si="8" ref="D20:D28">IF(C20&lt;&gt;0,B20/C20,0)</f>
        <v>0.0680140352875513</v>
      </c>
      <c r="E20" s="11">
        <v>2.674558673460075</v>
      </c>
      <c r="F20" s="25">
        <v>33.227043499999915</v>
      </c>
      <c r="G20" s="37">
        <f aca="true" t="shared" si="9" ref="G20:G28">IF(F20&lt;&gt;0,E20/F20,0)</f>
        <v>0.08049342919902223</v>
      </c>
      <c r="H20" s="11">
        <v>261.4136256729265</v>
      </c>
      <c r="I20" s="25">
        <v>3844.739904916388</v>
      </c>
      <c r="J20" s="37">
        <f aca="true" t="shared" si="10" ref="J20:J28">IF(I20&lt;&gt;0,H20/I20,0)</f>
        <v>0.0679925384129753</v>
      </c>
      <c r="K20" s="11">
        <v>0</v>
      </c>
      <c r="L20" s="25">
        <v>0</v>
      </c>
      <c r="M20" s="37">
        <f aca="true" t="shared" si="11" ref="M20:M28">IF(L20&lt;&gt;0,K20/L20,0)</f>
        <v>0</v>
      </c>
      <c r="N20" s="11">
        <v>46.040734931030194</v>
      </c>
      <c r="O20" s="25">
        <v>630.6678835531394</v>
      </c>
      <c r="P20" s="37">
        <f aca="true" t="shared" si="12" ref="P20:P28">IF(O20&lt;&gt;0,N20/O20,0)</f>
        <v>0.07300313862764006</v>
      </c>
      <c r="Q20" s="11">
        <f aca="true" t="shared" si="13" ref="Q20:Q27">SUM(B20,E20,H20,K20,N20)</f>
        <v>3846.2556802250733</v>
      </c>
      <c r="R20" s="25">
        <f aca="true" t="shared" si="14" ref="R20:R27">SUM(C20,F20,I20,L20,O20)</f>
        <v>56499.767926742374</v>
      </c>
      <c r="S20" s="37">
        <f aca="true" t="shared" si="15" ref="S20:S28">IF(R20&lt;&gt;0,Q20/R20,0)</f>
        <v>0.06807560139383458</v>
      </c>
    </row>
    <row r="21" spans="1:19" ht="12.75" customHeight="1">
      <c r="A21" s="134" t="s">
        <v>56</v>
      </c>
      <c r="B21" s="11">
        <v>312.40270711500557</v>
      </c>
      <c r="C21" s="25">
        <v>51991.13309477284</v>
      </c>
      <c r="D21" s="37">
        <f t="shared" si="8"/>
        <v>0.006008768967307126</v>
      </c>
      <c r="E21" s="11">
        <v>0.19965362785816348</v>
      </c>
      <c r="F21" s="25">
        <v>33.227043499999915</v>
      </c>
      <c r="G21" s="37">
        <f t="shared" si="9"/>
        <v>0.006008768967307127</v>
      </c>
      <c r="H21" s="11">
        <v>23.102153828028943</v>
      </c>
      <c r="I21" s="25">
        <v>3844.739904916388</v>
      </c>
      <c r="J21" s="37">
        <f t="shared" si="10"/>
        <v>0.006008768967307126</v>
      </c>
      <c r="K21" s="11">
        <v>0</v>
      </c>
      <c r="L21" s="25">
        <v>0</v>
      </c>
      <c r="M21" s="37">
        <f t="shared" si="11"/>
        <v>0</v>
      </c>
      <c r="N21" s="11">
        <v>3.789537607371369</v>
      </c>
      <c r="O21" s="25">
        <v>630.6678835531394</v>
      </c>
      <c r="P21" s="37">
        <f t="shared" si="12"/>
        <v>0.006008768967307127</v>
      </c>
      <c r="Q21" s="11">
        <f t="shared" si="13"/>
        <v>339.494052178264</v>
      </c>
      <c r="R21" s="25">
        <f t="shared" si="14"/>
        <v>56499.767926742374</v>
      </c>
      <c r="S21" s="37">
        <f t="shared" si="15"/>
        <v>0.006008768967307124</v>
      </c>
    </row>
    <row r="22" spans="1:19" ht="12.75" customHeight="1">
      <c r="A22" s="114" t="s">
        <v>0</v>
      </c>
      <c r="B22" s="11">
        <v>1397.7725985529069</v>
      </c>
      <c r="C22" s="25">
        <v>52898.2673554491</v>
      </c>
      <c r="D22" s="37">
        <f t="shared" si="8"/>
        <v>0.026423787931665044</v>
      </c>
      <c r="E22" s="11">
        <v>0.8600100728427548</v>
      </c>
      <c r="F22" s="25">
        <v>33.227043499999915</v>
      </c>
      <c r="G22" s="37">
        <f t="shared" si="9"/>
        <v>0.025882834650719284</v>
      </c>
      <c r="H22" s="11">
        <v>122.26266539665232</v>
      </c>
      <c r="I22" s="25">
        <v>4240.8879410340305</v>
      </c>
      <c r="J22" s="37">
        <f t="shared" si="10"/>
        <v>0.02882949681684863</v>
      </c>
      <c r="K22" s="11">
        <v>0</v>
      </c>
      <c r="L22" s="25">
        <v>0</v>
      </c>
      <c r="M22" s="37">
        <f t="shared" si="11"/>
        <v>0</v>
      </c>
      <c r="N22" s="11">
        <v>16.77737240916395</v>
      </c>
      <c r="O22" s="25">
        <v>638.5717228013091</v>
      </c>
      <c r="P22" s="37">
        <f t="shared" si="12"/>
        <v>0.026273278020461626</v>
      </c>
      <c r="Q22" s="11">
        <f t="shared" si="13"/>
        <v>1537.6726464315657</v>
      </c>
      <c r="R22" s="25">
        <f t="shared" si="14"/>
        <v>57810.95406278444</v>
      </c>
      <c r="S22" s="37">
        <f t="shared" si="15"/>
        <v>0.026598292163827756</v>
      </c>
    </row>
    <row r="23" spans="1:19" ht="12.75" customHeight="1">
      <c r="A23" s="114" t="s">
        <v>1</v>
      </c>
      <c r="B23" s="11">
        <v>0</v>
      </c>
      <c r="C23" s="25">
        <v>20760.12522853528</v>
      </c>
      <c r="D23" s="37">
        <f t="shared" si="8"/>
        <v>0</v>
      </c>
      <c r="E23" s="11">
        <v>0</v>
      </c>
      <c r="F23" s="25">
        <v>13.091455138999967</v>
      </c>
      <c r="G23" s="37">
        <f t="shared" si="9"/>
        <v>0</v>
      </c>
      <c r="H23" s="11">
        <v>0</v>
      </c>
      <c r="I23" s="25">
        <v>1635.1910087262318</v>
      </c>
      <c r="J23" s="37">
        <f t="shared" si="10"/>
        <v>0</v>
      </c>
      <c r="K23" s="11">
        <v>0</v>
      </c>
      <c r="L23" s="25">
        <v>0</v>
      </c>
      <c r="M23" s="37">
        <f t="shared" si="11"/>
        <v>0</v>
      </c>
      <c r="N23" s="11">
        <v>0</v>
      </c>
      <c r="O23" s="25">
        <v>250.88460607796648</v>
      </c>
      <c r="P23" s="37">
        <f t="shared" si="12"/>
        <v>0</v>
      </c>
      <c r="Q23" s="11">
        <f t="shared" si="13"/>
        <v>0</v>
      </c>
      <c r="R23" s="25">
        <f t="shared" si="14"/>
        <v>22659.29229847848</v>
      </c>
      <c r="S23" s="37">
        <f t="shared" si="15"/>
        <v>0</v>
      </c>
    </row>
    <row r="24" spans="1:19" ht="12.75" customHeight="1">
      <c r="A24" s="114" t="s">
        <v>53</v>
      </c>
      <c r="B24" s="11">
        <v>941.1531641298801</v>
      </c>
      <c r="C24" s="25">
        <v>31344.66811658208</v>
      </c>
      <c r="D24" s="37">
        <f t="shared" si="8"/>
        <v>0.030025941274266915</v>
      </c>
      <c r="E24" s="11">
        <v>0.5896248947974694</v>
      </c>
      <c r="F24" s="25">
        <v>19.63718270849995</v>
      </c>
      <c r="G24" s="37">
        <f t="shared" si="9"/>
        <v>0.030025941274266926</v>
      </c>
      <c r="H24" s="11">
        <v>76.32845328398791</v>
      </c>
      <c r="I24" s="25">
        <v>2542.083613192289</v>
      </c>
      <c r="J24" s="37">
        <f t="shared" si="10"/>
        <v>0.030025941274266915</v>
      </c>
      <c r="K24" s="11">
        <v>0</v>
      </c>
      <c r="L24" s="25">
        <v>0</v>
      </c>
      <c r="M24" s="37">
        <f t="shared" si="11"/>
        <v>0</v>
      </c>
      <c r="N24" s="11">
        <v>11.353064843801354</v>
      </c>
      <c r="O24" s="25">
        <v>378.10854088132294</v>
      </c>
      <c r="P24" s="37">
        <f t="shared" si="12"/>
        <v>0.030025941274266915</v>
      </c>
      <c r="Q24" s="11">
        <f t="shared" si="13"/>
        <v>1029.4243071524668</v>
      </c>
      <c r="R24" s="25">
        <f t="shared" si="14"/>
        <v>34284.497453364194</v>
      </c>
      <c r="S24" s="37">
        <f t="shared" si="15"/>
        <v>0.03002594127426691</v>
      </c>
    </row>
    <row r="25" spans="1:19" ht="12.75" customHeight="1">
      <c r="A25" s="114" t="s">
        <v>54</v>
      </c>
      <c r="B25" s="11">
        <v>1771.4699247529925</v>
      </c>
      <c r="C25" s="25">
        <v>31344.66811658208</v>
      </c>
      <c r="D25" s="37">
        <f t="shared" si="8"/>
        <v>0.05651582968319395</v>
      </c>
      <c r="E25" s="11">
        <v>1.1098116734113443</v>
      </c>
      <c r="F25" s="25">
        <v>19.63718270849995</v>
      </c>
      <c r="G25" s="37">
        <f t="shared" si="9"/>
        <v>0.05651582968319395</v>
      </c>
      <c r="H25" s="11">
        <v>143.6679645236137</v>
      </c>
      <c r="I25" s="25">
        <v>2542.083613192289</v>
      </c>
      <c r="J25" s="37">
        <f t="shared" si="10"/>
        <v>0.056515829683193956</v>
      </c>
      <c r="K25" s="11">
        <v>0</v>
      </c>
      <c r="L25" s="25">
        <v>0</v>
      </c>
      <c r="M25" s="37">
        <f t="shared" si="11"/>
        <v>0</v>
      </c>
      <c r="N25" s="11">
        <v>21.369117898209822</v>
      </c>
      <c r="O25" s="25">
        <v>378.10854088132294</v>
      </c>
      <c r="P25" s="37">
        <f t="shared" si="12"/>
        <v>0.05651582968319394</v>
      </c>
      <c r="Q25" s="11">
        <f t="shared" si="13"/>
        <v>1937.6168188482275</v>
      </c>
      <c r="R25" s="25">
        <f t="shared" si="14"/>
        <v>34284.497453364194</v>
      </c>
      <c r="S25" s="37">
        <f t="shared" si="15"/>
        <v>0.05651582968319395</v>
      </c>
    </row>
    <row r="26" spans="1:19" ht="12.75" customHeight="1">
      <c r="A26" s="134" t="s">
        <v>57</v>
      </c>
      <c r="B26" s="11">
        <v>15.102345269982944</v>
      </c>
      <c r="C26" s="25">
        <v>793.4740103317364</v>
      </c>
      <c r="D26" s="37">
        <f t="shared" si="8"/>
        <v>0.019033194626839688</v>
      </c>
      <c r="E26" s="11">
        <v>0.009486251787149505</v>
      </c>
      <c r="F26" s="25">
        <v>0.4984056524999987</v>
      </c>
      <c r="G26" s="37">
        <f t="shared" si="9"/>
        <v>0.01903319462683969</v>
      </c>
      <c r="H26" s="11">
        <v>1.2107646835847723</v>
      </c>
      <c r="I26" s="25">
        <v>63.61331911551047</v>
      </c>
      <c r="J26" s="37">
        <f t="shared" si="10"/>
        <v>0.019033194626839688</v>
      </c>
      <c r="K26" s="11">
        <v>0</v>
      </c>
      <c r="L26" s="25">
        <v>0</v>
      </c>
      <c r="M26" s="37">
        <f t="shared" si="11"/>
        <v>0</v>
      </c>
      <c r="N26" s="11">
        <v>0.18231089824910457</v>
      </c>
      <c r="O26" s="25">
        <v>9.578575842019633</v>
      </c>
      <c r="P26" s="37">
        <f t="shared" si="12"/>
        <v>0.01903319462683969</v>
      </c>
      <c r="Q26" s="11">
        <f t="shared" si="13"/>
        <v>16.50490710360397</v>
      </c>
      <c r="R26" s="25">
        <f t="shared" si="14"/>
        <v>867.1643109417664</v>
      </c>
      <c r="S26" s="37">
        <f t="shared" si="15"/>
        <v>0.019033194626839688</v>
      </c>
    </row>
    <row r="27" spans="1:19" ht="12.75" customHeight="1">
      <c r="A27" s="134" t="s">
        <v>58</v>
      </c>
      <c r="B27" s="11">
        <v>276.7669604171417</v>
      </c>
      <c r="C27" s="25">
        <v>793.4740103317364</v>
      </c>
      <c r="D27" s="37">
        <f t="shared" si="8"/>
        <v>0.3488040651784306</v>
      </c>
      <c r="E27" s="11">
        <v>0.17384591769990773</v>
      </c>
      <c r="F27" s="25">
        <v>0.4984056524999987</v>
      </c>
      <c r="G27" s="37">
        <f t="shared" si="9"/>
        <v>0.3488040651784305</v>
      </c>
      <c r="H27" s="11">
        <v>22.18858430698282</v>
      </c>
      <c r="I27" s="25">
        <v>63.61331911551047</v>
      </c>
      <c r="J27" s="37">
        <f t="shared" si="10"/>
        <v>0.3488040651784306</v>
      </c>
      <c r="K27" s="11">
        <v>0</v>
      </c>
      <c r="L27" s="25">
        <v>0</v>
      </c>
      <c r="M27" s="37">
        <f t="shared" si="11"/>
        <v>0</v>
      </c>
      <c r="N27" s="11">
        <v>3.341046192316358</v>
      </c>
      <c r="O27" s="25">
        <v>9.578575842019633</v>
      </c>
      <c r="P27" s="37">
        <f t="shared" si="12"/>
        <v>0.3488040651784307</v>
      </c>
      <c r="Q27" s="11">
        <f t="shared" si="13"/>
        <v>302.4704368341408</v>
      </c>
      <c r="R27" s="25">
        <f t="shared" si="14"/>
        <v>867.1643109417664</v>
      </c>
      <c r="S27" s="37">
        <f t="shared" si="15"/>
        <v>0.34880406517843066</v>
      </c>
    </row>
    <row r="28" spans="1:19" ht="12.75" customHeight="1">
      <c r="A28" s="114" t="s">
        <v>55</v>
      </c>
      <c r="B28" s="11">
        <f>SUM(B20:B27)</f>
        <v>8250.794461185566</v>
      </c>
      <c r="C28" s="25">
        <f>C22</f>
        <v>52898.2673554491</v>
      </c>
      <c r="D28" s="37">
        <f t="shared" si="8"/>
        <v>0.15597475822307144</v>
      </c>
      <c r="E28" s="11">
        <f>SUM(E20:E27)</f>
        <v>5.616991111856864</v>
      </c>
      <c r="F28" s="25">
        <f>F22</f>
        <v>33.227043499999915</v>
      </c>
      <c r="G28" s="37">
        <f t="shared" si="9"/>
        <v>0.16904877834998705</v>
      </c>
      <c r="H28" s="11">
        <f>SUM(H20:H27)</f>
        <v>650.1742116957771</v>
      </c>
      <c r="I28" s="25">
        <f>I22</f>
        <v>4240.8879410340305</v>
      </c>
      <c r="J28" s="37">
        <f t="shared" si="10"/>
        <v>0.15331086808609448</v>
      </c>
      <c r="K28" s="11">
        <f>SUM(K20:K27)</f>
        <v>0</v>
      </c>
      <c r="L28" s="25">
        <f>L22</f>
        <v>0</v>
      </c>
      <c r="M28" s="37">
        <f t="shared" si="11"/>
        <v>0</v>
      </c>
      <c r="N28" s="11">
        <f>SUM(N20:N27)</f>
        <v>102.85318478014214</v>
      </c>
      <c r="O28" s="25">
        <f>O22</f>
        <v>638.5717228013091</v>
      </c>
      <c r="P28" s="37">
        <f t="shared" si="12"/>
        <v>0.1610675529585653</v>
      </c>
      <c r="Q28" s="11">
        <f>SUM(Q20:Q27)</f>
        <v>9009.438848773343</v>
      </c>
      <c r="R28" s="25">
        <f>R22</f>
        <v>57810.95406278444</v>
      </c>
      <c r="S28" s="37">
        <f t="shared" si="15"/>
        <v>0.1558431095772753</v>
      </c>
    </row>
    <row r="29" spans="1:19" ht="12.75" customHeight="1">
      <c r="A29" s="135"/>
      <c r="B29" s="39"/>
      <c r="C29" s="40"/>
      <c r="D29" s="48"/>
      <c r="E29" s="39"/>
      <c r="F29" s="40"/>
      <c r="G29" s="48"/>
      <c r="H29" s="39"/>
      <c r="I29" s="40"/>
      <c r="J29" s="48"/>
      <c r="K29" s="39"/>
      <c r="L29" s="40"/>
      <c r="M29" s="151"/>
      <c r="N29" s="39"/>
      <c r="O29" s="40"/>
      <c r="P29" s="157"/>
      <c r="Q29" s="158"/>
      <c r="R29" s="15"/>
      <c r="S29" s="48"/>
    </row>
    <row r="30" spans="1:19" ht="12.75" customHeight="1">
      <c r="A30" s="77" t="s">
        <v>51</v>
      </c>
      <c r="B30" s="12">
        <f>SUM(B17,B28)</f>
        <v>10066.065745030808</v>
      </c>
      <c r="C30" s="25">
        <f>SUM(C17,C28)</f>
        <v>66179.39158544909</v>
      </c>
      <c r="D30" s="13">
        <f>IF(C30&lt;&gt;0,B30/C30,0)</f>
        <v>0.1521027241846696</v>
      </c>
      <c r="E30" s="12">
        <f>SUM(E17,E28)</f>
        <v>23.80872065600734</v>
      </c>
      <c r="F30" s="25">
        <f>SUM(F17,F28)</f>
        <v>167.37981350000007</v>
      </c>
      <c r="G30" s="13">
        <f>IF(F30&lt;&gt;0,E30/F30,0)</f>
        <v>0.14224368015565586</v>
      </c>
      <c r="H30" s="12">
        <f>SUM(H17,H28)</f>
        <v>891.9972225833089</v>
      </c>
      <c r="I30" s="25">
        <f>SUM(I17,I28)</f>
        <v>6040.414144252894</v>
      </c>
      <c r="J30" s="13">
        <f>IF(I30&lt;&gt;0,H30/I30,0)</f>
        <v>0.14767153398446906</v>
      </c>
      <c r="K30" s="12">
        <f>SUM(K17,K28)</f>
        <v>0</v>
      </c>
      <c r="L30" s="25">
        <f>SUM(L17,L28)</f>
        <v>0</v>
      </c>
      <c r="M30" s="13">
        <f>IF(L30&lt;&gt;0,K30/L30,0)</f>
        <v>0</v>
      </c>
      <c r="N30" s="12">
        <f>SUM(N17,N28)</f>
        <v>102.85318478014214</v>
      </c>
      <c r="O30" s="25">
        <f>SUM(O17,O28)</f>
        <v>638.5717228013091</v>
      </c>
      <c r="P30" s="13">
        <f>IF(O30&lt;&gt;0,N30/O30,0)</f>
        <v>0.1610675529585653</v>
      </c>
      <c r="Q30" s="12">
        <f>SUM(Q17,Q28)</f>
        <v>11084.724873050269</v>
      </c>
      <c r="R30" s="25">
        <f>SUM(R17,R28)</f>
        <v>73025.7572660033</v>
      </c>
      <c r="S30" s="13">
        <f>IF(R30&lt;&gt;0,Q30/R30,0)</f>
        <v>0.15179198803338798</v>
      </c>
    </row>
    <row r="31" spans="1:17" ht="12.75" customHeight="1">
      <c r="A31" s="76"/>
      <c r="B31" s="25"/>
      <c r="C31" s="58"/>
      <c r="D31" s="59"/>
      <c r="E31" s="58"/>
      <c r="F31" s="60"/>
      <c r="G31" s="32"/>
      <c r="H31" s="61"/>
      <c r="I31" s="32"/>
      <c r="J31" s="59"/>
      <c r="M31" s="7"/>
      <c r="N31" s="7"/>
      <c r="O31" s="7"/>
      <c r="P31" s="7"/>
      <c r="Q31" s="7"/>
    </row>
    <row r="32" spans="3:19" ht="12.75" customHeight="1">
      <c r="C32" s="8" t="s">
        <v>47</v>
      </c>
      <c r="D32" s="66">
        <f>'Table 5.9'!D54-'Table 5.5'!D30</f>
        <v>0.2293090990762884</v>
      </c>
      <c r="E32" s="58"/>
      <c r="F32" s="60"/>
      <c r="G32" s="66">
        <f>'Table 5.9'!G54-'Table 5.5'!G30</f>
        <v>0.5695256416686738</v>
      </c>
      <c r="H32" s="61"/>
      <c r="I32" s="32"/>
      <c r="J32" s="66">
        <f>'Table 5.9'!J54-'Table 5.5'!J30</f>
        <v>1.7061786412335191</v>
      </c>
      <c r="M32" s="66">
        <f>'Table 5.9'!M54-'Table 5.5'!M30</f>
        <v>0</v>
      </c>
      <c r="N32" s="7"/>
      <c r="O32" s="7"/>
      <c r="P32" s="66">
        <f>'Table 5.9'!P54-'Table 5.5'!P30</f>
        <v>0.21715371158709199</v>
      </c>
      <c r="Q32" s="7"/>
      <c r="S32" s="66">
        <f>'Table 5.9'!S54-'Table 5.5'!S30</f>
        <v>0.26093571265394433</v>
      </c>
    </row>
    <row r="33" spans="3:19" ht="12.75" customHeight="1">
      <c r="C33" s="8" t="s">
        <v>48</v>
      </c>
      <c r="D33" s="67">
        <f>IF('Table 5.9'!D54&lt;&gt;0,'Table 5.5'!D32/'Table 5.9'!D54,0)</f>
        <v>0.6012113025646756</v>
      </c>
      <c r="E33" s="32"/>
      <c r="F33" s="12"/>
      <c r="G33" s="67">
        <f>IF('Table 5.9'!G54&lt;&gt;0,'Table 5.5'!G32/'Table 5.9'!G54,0)</f>
        <v>0.8001548032569424</v>
      </c>
      <c r="H33" s="62"/>
      <c r="I33" s="32"/>
      <c r="J33" s="67">
        <f>IF('Table 5.9'!J54&lt;&gt;0,'Table 5.5'!J32/'Table 5.9'!J54,0)</f>
        <v>0.9203433287336152</v>
      </c>
      <c r="M33" s="67">
        <f>IF('Table 5.9'!M54&lt;&gt;0,'Table 5.5'!M32/'Table 5.9'!M54,0)</f>
        <v>0</v>
      </c>
      <c r="N33" s="7"/>
      <c r="O33" s="7"/>
      <c r="P33" s="67">
        <f>IF('Table 5.9'!P54&lt;&gt;0,'Table 5.5'!P32/'Table 5.9'!P54,0)</f>
        <v>0.5741446395087024</v>
      </c>
      <c r="Q33" s="7"/>
      <c r="S33" s="67">
        <f>IF('Table 5.9'!S54&lt;&gt;0,'Table 5.5'!S32/'Table 5.9'!S54,0)</f>
        <v>0.6322224367770747</v>
      </c>
    </row>
    <row r="34" ht="12.75" hidden="1"/>
    <row r="35" spans="1:18" ht="12.75" hidden="1">
      <c r="A35" s="84" t="s">
        <v>26</v>
      </c>
      <c r="B35" s="9">
        <v>0</v>
      </c>
      <c r="C35" s="9">
        <v>0</v>
      </c>
      <c r="D35" s="74"/>
      <c r="E35" s="9">
        <v>0</v>
      </c>
      <c r="F35" s="9">
        <v>0</v>
      </c>
      <c r="G35" s="74"/>
      <c r="H35" s="9">
        <v>0</v>
      </c>
      <c r="I35" s="9">
        <v>0</v>
      </c>
      <c r="J35" s="75"/>
      <c r="K35" s="9">
        <v>0</v>
      </c>
      <c r="L35" s="9">
        <v>0</v>
      </c>
      <c r="N35" s="9">
        <v>0</v>
      </c>
      <c r="O35" s="9">
        <v>0</v>
      </c>
      <c r="Q35" s="9">
        <v>0</v>
      </c>
      <c r="R35" s="9">
        <v>0</v>
      </c>
    </row>
    <row r="36" spans="1:18" ht="12.75" hidden="1">
      <c r="A36" s="64"/>
      <c r="B36" s="65"/>
      <c r="Q36" s="9">
        <v>0</v>
      </c>
      <c r="R36" s="9">
        <v>0</v>
      </c>
    </row>
    <row r="37" spans="1:18" ht="12.75" hidden="1">
      <c r="A37" s="64"/>
      <c r="B37" s="65"/>
      <c r="Q37" s="9">
        <v>0</v>
      </c>
      <c r="R37" s="9">
        <v>0</v>
      </c>
    </row>
    <row r="38" spans="1:18" ht="12.75" hidden="1">
      <c r="A38" s="64"/>
      <c r="F38" s="68"/>
      <c r="J38" s="69"/>
      <c r="Q38" s="9">
        <v>0</v>
      </c>
      <c r="R38" s="9">
        <v>0</v>
      </c>
    </row>
    <row r="39" spans="1:18" ht="12.75" hidden="1">
      <c r="A39" s="70"/>
      <c r="B39" s="50"/>
      <c r="C39" s="7"/>
      <c r="D39" s="50"/>
      <c r="E39" s="7"/>
      <c r="F39" s="71"/>
      <c r="G39" s="7"/>
      <c r="H39" s="6"/>
      <c r="I39" s="7"/>
      <c r="J39" s="6"/>
      <c r="K39" s="50"/>
      <c r="L39" s="7"/>
      <c r="Q39" s="9">
        <v>0</v>
      </c>
      <c r="R39" s="9">
        <v>0</v>
      </c>
    </row>
    <row r="40" spans="1:18" ht="12.75" hidden="1">
      <c r="A40" s="72"/>
      <c r="B40" s="79"/>
      <c r="C40" s="80"/>
      <c r="D40" s="80"/>
      <c r="E40" s="80"/>
      <c r="F40" s="73"/>
      <c r="G40" s="7"/>
      <c r="H40" s="6"/>
      <c r="I40" s="7"/>
      <c r="J40" s="6"/>
      <c r="K40" s="50"/>
      <c r="L40" s="7"/>
      <c r="Q40" s="9">
        <v>0</v>
      </c>
      <c r="R40" s="9">
        <v>0</v>
      </c>
    </row>
    <row r="41" spans="1:18" ht="12.75" hidden="1">
      <c r="A41" s="72"/>
      <c r="B41" s="79"/>
      <c r="C41" s="80"/>
      <c r="D41" s="80"/>
      <c r="E41" s="80"/>
      <c r="F41" s="73"/>
      <c r="G41" s="7"/>
      <c r="H41" s="6"/>
      <c r="I41" s="7"/>
      <c r="J41" s="6"/>
      <c r="K41" s="50"/>
      <c r="L41" s="7"/>
      <c r="Q41" s="9">
        <v>0</v>
      </c>
      <c r="R41" s="9">
        <v>0</v>
      </c>
    </row>
    <row r="42" spans="1:18" ht="12.75" hidden="1">
      <c r="A42" s="72"/>
      <c r="B42" s="79"/>
      <c r="C42" s="80"/>
      <c r="D42" s="80"/>
      <c r="E42" s="80"/>
      <c r="F42" s="73"/>
      <c r="G42" s="7"/>
      <c r="H42" s="6"/>
      <c r="I42" s="7"/>
      <c r="J42" s="6"/>
      <c r="K42" s="50"/>
      <c r="L42" s="7"/>
      <c r="Q42" s="9">
        <v>0</v>
      </c>
      <c r="R42" s="9">
        <v>0</v>
      </c>
    </row>
    <row r="43" spans="1:18" ht="12.75" hidden="1">
      <c r="A43" s="32"/>
      <c r="B43" s="32"/>
      <c r="C43" s="32"/>
      <c r="D43" s="32"/>
      <c r="E43" s="32"/>
      <c r="F43" s="32"/>
      <c r="H43" s="50"/>
      <c r="Q43" s="9">
        <v>0</v>
      </c>
      <c r="R43" s="9">
        <v>0</v>
      </c>
    </row>
    <row r="44" spans="1:18" ht="12.75" hidden="1">
      <c r="A44" s="81"/>
      <c r="B44" s="32"/>
      <c r="C44" s="32"/>
      <c r="D44" s="32"/>
      <c r="E44" s="32"/>
      <c r="F44" s="32"/>
      <c r="Q44" s="9">
        <v>-2.8421709430404007E-13</v>
      </c>
      <c r="R44" s="9">
        <v>8.185452315956354E-12</v>
      </c>
    </row>
    <row r="45" spans="1:18" ht="12.75" hidden="1">
      <c r="A45" s="82"/>
      <c r="B45" s="32"/>
      <c r="C45" s="32"/>
      <c r="D45" s="83"/>
      <c r="E45" s="32"/>
      <c r="F45" s="32"/>
      <c r="Q45" s="9">
        <v>0</v>
      </c>
      <c r="R45" s="9">
        <v>6.934897101018578E-12</v>
      </c>
    </row>
    <row r="46" spans="1:18" ht="12.75" hidden="1">
      <c r="A46" s="82"/>
      <c r="B46" s="32"/>
      <c r="C46" s="32"/>
      <c r="D46" s="83"/>
      <c r="E46" s="32"/>
      <c r="F46" s="32"/>
      <c r="Q46" s="9">
        <v>0</v>
      </c>
      <c r="R46" s="9">
        <v>0</v>
      </c>
    </row>
    <row r="47" spans="1:18" ht="12.75" hidden="1">
      <c r="A47" s="81"/>
      <c r="B47" s="32"/>
      <c r="C47" s="32"/>
      <c r="D47" s="83"/>
      <c r="E47" s="32"/>
      <c r="F47" s="32"/>
      <c r="Q47" s="9">
        <v>-1.0047518372857667E-14</v>
      </c>
      <c r="R47" s="9">
        <v>1.1368683772161603E-13</v>
      </c>
    </row>
    <row r="48" spans="1:18" ht="12.75" hidden="1">
      <c r="A48" s="82"/>
      <c r="B48" s="32"/>
      <c r="C48" s="32"/>
      <c r="D48" s="32"/>
      <c r="E48" s="32"/>
      <c r="F48" s="32"/>
      <c r="Q48" s="50"/>
      <c r="R48" s="50"/>
    </row>
    <row r="49" spans="1:6" ht="12.75">
      <c r="A49" s="159"/>
      <c r="B49" s="15"/>
      <c r="C49" s="15"/>
      <c r="D49" s="15"/>
      <c r="E49" s="15"/>
      <c r="F49" s="32"/>
    </row>
    <row r="50" spans="1:6" ht="12.75">
      <c r="A50" s="31" t="s">
        <v>27</v>
      </c>
      <c r="C50" s="24"/>
      <c r="F50" s="32"/>
    </row>
    <row r="51" spans="1:3" ht="12.75">
      <c r="A51" s="83" t="s">
        <v>80</v>
      </c>
      <c r="C51" s="24"/>
    </row>
    <row r="52" spans="1:5" ht="12.75">
      <c r="A52" s="83" t="s">
        <v>97</v>
      </c>
      <c r="B52" s="50"/>
      <c r="C52" s="7"/>
      <c r="D52" s="50"/>
      <c r="E52" s="7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7" t="s">
        <v>84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29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</v>
      </c>
      <c r="B9" s="11">
        <v>12.48662143392972</v>
      </c>
      <c r="C9" s="25">
        <v>204.86000000000004</v>
      </c>
      <c r="D9" s="37">
        <f>IF(C9&lt;&gt;0,B9/C9,0)</f>
        <v>0.06095197419666952</v>
      </c>
      <c r="E9" s="11">
        <v>2468.8496110271144</v>
      </c>
      <c r="F9" s="25">
        <v>37841.18512643935</v>
      </c>
      <c r="G9" s="37">
        <f>IF(F9&lt;&gt;0,E9/F9,0)</f>
        <v>0.06524239668440374</v>
      </c>
      <c r="H9" s="11">
        <v>28.560092588799787</v>
      </c>
      <c r="I9" s="25">
        <v>432.01526174054266</v>
      </c>
      <c r="J9" s="37">
        <f>IF(I9&lt;&gt;0,H9/I9,0)</f>
        <v>0.06610898993182386</v>
      </c>
      <c r="K9" s="11">
        <v>0</v>
      </c>
      <c r="L9" s="25">
        <v>0</v>
      </c>
      <c r="M9" s="37">
        <f>IF(L9&lt;&gt;0,K9/L9,0)</f>
        <v>0</v>
      </c>
      <c r="N9" s="11">
        <v>0</v>
      </c>
      <c r="O9" s="25">
        <v>0</v>
      </c>
      <c r="P9" s="37">
        <f>IF(O9&lt;&gt;0,N9/O9,0)</f>
        <v>0</v>
      </c>
      <c r="Q9" s="11">
        <f aca="true" t="shared" si="0" ref="Q9:R11">SUM(B9,E9,H9,K9,N9)</f>
        <v>2509.896325049844</v>
      </c>
      <c r="R9" s="25">
        <f t="shared" si="0"/>
        <v>38478.06038817989</v>
      </c>
      <c r="S9" s="37">
        <f>IF(R9&lt;&gt;0,Q9/R9,0)</f>
        <v>0.06522928390176501</v>
      </c>
    </row>
    <row r="10" spans="1:19" ht="12.75" customHeight="1">
      <c r="A10" s="114" t="s">
        <v>3</v>
      </c>
      <c r="B10" s="11">
        <v>48.41033102989275</v>
      </c>
      <c r="C10" s="25">
        <v>204.86000000000004</v>
      </c>
      <c r="D10" s="37">
        <f>IF(C10&lt;&gt;0,B10/C10,0)</f>
        <v>0.23630933823046346</v>
      </c>
      <c r="E10" s="11">
        <v>8942.22541508534</v>
      </c>
      <c r="F10" s="25">
        <v>37841.18512643935</v>
      </c>
      <c r="G10" s="37">
        <f>IF(F10&lt;&gt;0,E10/F10,0)</f>
        <v>0.2363093382304635</v>
      </c>
      <c r="H10" s="11">
        <v>102.08924060736808</v>
      </c>
      <c r="I10" s="25">
        <v>432.01526174054266</v>
      </c>
      <c r="J10" s="37">
        <f>IF(I10&lt;&gt;0,H10/I10,0)</f>
        <v>0.23630933823046343</v>
      </c>
      <c r="K10" s="11">
        <v>0</v>
      </c>
      <c r="L10" s="25">
        <v>0</v>
      </c>
      <c r="M10" s="37">
        <f>IF(L10&lt;&gt;0,K10/L10,0)</f>
        <v>0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9092.724986722602</v>
      </c>
      <c r="R10" s="25">
        <f t="shared" si="0"/>
        <v>38478.06038817989</v>
      </c>
      <c r="S10" s="37">
        <f>IF(R10&lt;&gt;0,Q10/R10,0)</f>
        <v>0.23630933823046352</v>
      </c>
    </row>
    <row r="11" spans="1:19" ht="12.75" customHeight="1">
      <c r="A11" s="114" t="s">
        <v>52</v>
      </c>
      <c r="B11" s="11">
        <v>89.02238155727674</v>
      </c>
      <c r="C11" s="25">
        <v>204.86000000000004</v>
      </c>
      <c r="D11" s="37">
        <f>IF(C11&lt;&gt;0,B11/C11,0)</f>
        <v>0.43455228720724753</v>
      </c>
      <c r="E11" s="11">
        <v>16443.973547327092</v>
      </c>
      <c r="F11" s="25">
        <v>37841.18512643935</v>
      </c>
      <c r="G11" s="37">
        <f>IF(F11&lt;&gt;0,E11/F11,0)</f>
        <v>0.4345522872072475</v>
      </c>
      <c r="H11" s="11">
        <v>187.73322009779045</v>
      </c>
      <c r="I11" s="25">
        <v>432.01526174054266</v>
      </c>
      <c r="J11" s="37">
        <f>IF(I11&lt;&gt;0,H11/I11,0)</f>
        <v>0.4345522872072474</v>
      </c>
      <c r="K11" s="11">
        <v>0</v>
      </c>
      <c r="L11" s="25">
        <v>0</v>
      </c>
      <c r="M11" s="37">
        <f>IF(L11&lt;&gt;0,K11/L11,0)</f>
        <v>0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16720.72914898216</v>
      </c>
      <c r="R11" s="25">
        <f t="shared" si="0"/>
        <v>38478.06038817989</v>
      </c>
      <c r="S11" s="37">
        <f>IF(R11&lt;&gt;0,Q11/R11,0)</f>
        <v>0.4345522872072474</v>
      </c>
    </row>
    <row r="12" spans="1:19" ht="12.75" customHeight="1">
      <c r="A12" s="114" t="s">
        <v>55</v>
      </c>
      <c r="B12" s="11">
        <f>SUM(B9:B11)</f>
        <v>149.91933402109922</v>
      </c>
      <c r="C12" s="25">
        <f>C9</f>
        <v>204.86000000000004</v>
      </c>
      <c r="D12" s="37">
        <f>IF(C12&lt;&gt;0,B12/C12,0)</f>
        <v>0.7318135996343805</v>
      </c>
      <c r="E12" s="11">
        <f>SUM(E9:E11)</f>
        <v>27855.048573439548</v>
      </c>
      <c r="F12" s="25">
        <f>F9</f>
        <v>37841.18512643935</v>
      </c>
      <c r="G12" s="37">
        <f>IF(F12&lt;&gt;0,E12/F12,0)</f>
        <v>0.7361040221221147</v>
      </c>
      <c r="H12" s="11">
        <f>SUM(H9:H11)</f>
        <v>318.3825532939583</v>
      </c>
      <c r="I12" s="25">
        <f>I9</f>
        <v>432.01526174054266</v>
      </c>
      <c r="J12" s="37">
        <f>IF(I12&lt;&gt;0,H12/I12,0)</f>
        <v>0.7369706153695347</v>
      </c>
      <c r="K12" s="11">
        <f>SUM(K9:K11)</f>
        <v>0</v>
      </c>
      <c r="L12" s="25">
        <f>L9</f>
        <v>0</v>
      </c>
      <c r="M12" s="37">
        <f>IF(L12&lt;&gt;0,K12/L12,0)</f>
        <v>0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28323.350460754606</v>
      </c>
      <c r="R12" s="25">
        <f>R9</f>
        <v>38478.06038817989</v>
      </c>
      <c r="S12" s="37">
        <f>IF(R12&lt;&gt;0,Q12/R12,0)</f>
        <v>0.736090909339476</v>
      </c>
    </row>
    <row r="13" spans="1:19" ht="12.75" customHeight="1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>
      <c r="A15" s="114" t="s">
        <v>2</v>
      </c>
      <c r="B15" s="11">
        <v>49.921481928152964</v>
      </c>
      <c r="C15" s="25">
        <v>351.13897927782887</v>
      </c>
      <c r="D15" s="37">
        <f>IF(C15&lt;&gt;0,B15/C15,0)</f>
        <v>0.14217015163290656</v>
      </c>
      <c r="E15" s="11">
        <v>4047.1383417456636</v>
      </c>
      <c r="F15" s="25">
        <v>32590.27729259895</v>
      </c>
      <c r="G15" s="37">
        <f>IF(F15&lt;&gt;0,E15/F15,0)</f>
        <v>0.12418238437832328</v>
      </c>
      <c r="H15" s="11">
        <v>122.13363367628202</v>
      </c>
      <c r="I15" s="25">
        <v>1006.3313115354854</v>
      </c>
      <c r="J15" s="37">
        <f>IF(I15&lt;&gt;0,H15/I15,0)</f>
        <v>0.12136523257924617</v>
      </c>
      <c r="K15" s="11">
        <v>90.11674692069964</v>
      </c>
      <c r="L15" s="25">
        <v>660.091527749038</v>
      </c>
      <c r="M15" s="37">
        <f>IF(L15&lt;&gt;0,K15/L15,0)</f>
        <v>0.1365215930402933</v>
      </c>
      <c r="N15" s="11">
        <v>0</v>
      </c>
      <c r="O15" s="25">
        <v>0</v>
      </c>
      <c r="P15" s="37">
        <f>IF(O15&lt;&gt;0,N15/O15,0)</f>
        <v>0</v>
      </c>
      <c r="Q15" s="11">
        <f aca="true" t="shared" si="1" ref="Q15:R18">SUM(B15,E15,H15,K15,N15)</f>
        <v>4309.310204270799</v>
      </c>
      <c r="R15" s="25">
        <f t="shared" si="1"/>
        <v>34607.839111161295</v>
      </c>
      <c r="S15" s="37">
        <f>IF(R15&lt;&gt;0,Q15/R15,0)</f>
        <v>0.12451832633725499</v>
      </c>
    </row>
    <row r="16" spans="1:19" ht="12.75" customHeight="1">
      <c r="A16" s="134" t="s">
        <v>59</v>
      </c>
      <c r="B16" s="11">
        <v>104.58912416032337</v>
      </c>
      <c r="C16" s="25">
        <v>351.13897927782887</v>
      </c>
      <c r="D16" s="37">
        <f>IF(C16&lt;&gt;0,B16/C16,0)</f>
        <v>0.29785677561467805</v>
      </c>
      <c r="E16" s="11">
        <v>9707.234910761783</v>
      </c>
      <c r="F16" s="25">
        <v>32590.27729259895</v>
      </c>
      <c r="G16" s="37">
        <f>IF(F16&lt;&gt;0,E16/F16,0)</f>
        <v>0.29785677561467805</v>
      </c>
      <c r="H16" s="11">
        <v>299.74259965404974</v>
      </c>
      <c r="I16" s="25">
        <v>1006.3313115354854</v>
      </c>
      <c r="J16" s="37">
        <f>IF(I16&lt;&gt;0,H16/I16,0)</f>
        <v>0.29785677561467805</v>
      </c>
      <c r="K16" s="11">
        <v>196.61273406589527</v>
      </c>
      <c r="L16" s="25">
        <v>660.091527749038</v>
      </c>
      <c r="M16" s="37">
        <f>IF(L16&lt;&gt;0,K16/L16,0)</f>
        <v>0.29785677561467805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10308.179368642051</v>
      </c>
      <c r="R16" s="25">
        <f t="shared" si="1"/>
        <v>34607.839111161295</v>
      </c>
      <c r="S16" s="37">
        <f>IF(R16&lt;&gt;0,Q16/R16,0)</f>
        <v>0.2978567756146781</v>
      </c>
    </row>
    <row r="17" spans="1:19" ht="12.75" customHeight="1">
      <c r="A17" s="114" t="s">
        <v>3</v>
      </c>
      <c r="B17" s="11">
        <v>6.683296533664729</v>
      </c>
      <c r="C17" s="25">
        <v>351.13897927782887</v>
      </c>
      <c r="D17" s="37">
        <f>IF(C17&lt;&gt;0,B17/C17,0)</f>
        <v>0.019033194626839642</v>
      </c>
      <c r="E17" s="11">
        <v>620.2970906527082</v>
      </c>
      <c r="F17" s="25">
        <v>32590.27729259895</v>
      </c>
      <c r="G17" s="37">
        <f>IF(F17&lt;&gt;0,E17/F17,0)</f>
        <v>0.01903319462683964</v>
      </c>
      <c r="H17" s="11">
        <v>19.153699711537687</v>
      </c>
      <c r="I17" s="25">
        <v>1006.3313115354854</v>
      </c>
      <c r="J17" s="37">
        <f>IF(I17&lt;&gt;0,H17/I17,0)</f>
        <v>0.01903319462683964</v>
      </c>
      <c r="K17" s="11">
        <v>12.56365051917536</v>
      </c>
      <c r="L17" s="25">
        <v>660.091527749038</v>
      </c>
      <c r="M17" s="37">
        <f>IF(L17&lt;&gt;0,K17/L17,0)</f>
        <v>0.01903319462683964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658.6977374170859</v>
      </c>
      <c r="R17" s="25">
        <f t="shared" si="1"/>
        <v>34607.839111161295</v>
      </c>
      <c r="S17" s="37">
        <f>IF(R17&lt;&gt;0,Q17/R17,0)</f>
        <v>0.019033194626839642</v>
      </c>
    </row>
    <row r="18" spans="1:19" ht="12.75" customHeight="1">
      <c r="A18" s="114" t="s">
        <v>52</v>
      </c>
      <c r="B18" s="11">
        <v>122.47870341471142</v>
      </c>
      <c r="C18" s="25">
        <v>351.13897927782887</v>
      </c>
      <c r="D18" s="37">
        <f>IF(C18&lt;&gt;0,B18/C18,0)</f>
        <v>0.3488040651784306</v>
      </c>
      <c r="E18" s="11">
        <v>11367.62120495081</v>
      </c>
      <c r="F18" s="25">
        <v>32590.27729259895</v>
      </c>
      <c r="G18" s="37">
        <f>IF(F18&lt;&gt;0,E18/F18,0)</f>
        <v>0.3488040651784306</v>
      </c>
      <c r="H18" s="11">
        <v>351.012452379919</v>
      </c>
      <c r="I18" s="25">
        <v>1006.3313115354854</v>
      </c>
      <c r="J18" s="37">
        <f>IF(I18&lt;&gt;0,H18/I18,0)</f>
        <v>0.3488040651784306</v>
      </c>
      <c r="K18" s="11">
        <v>230.2426082687053</v>
      </c>
      <c r="L18" s="25">
        <v>660.091527749038</v>
      </c>
      <c r="M18" s="37">
        <f>IF(L18&lt;&gt;0,K18/L18,0)</f>
        <v>0.3488040651784306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12071.354969014146</v>
      </c>
      <c r="R18" s="25">
        <f t="shared" si="1"/>
        <v>34607.839111161295</v>
      </c>
      <c r="S18" s="37">
        <f>IF(R18&lt;&gt;0,Q18/R18,0)</f>
        <v>0.34880406517843066</v>
      </c>
    </row>
    <row r="19" spans="1:19" ht="12.75" customHeight="1">
      <c r="A19" s="114" t="s">
        <v>55</v>
      </c>
      <c r="B19" s="11">
        <f>SUM(B15:B18)</f>
        <v>283.67260603685247</v>
      </c>
      <c r="C19" s="25">
        <f>C15</f>
        <v>351.13897927782887</v>
      </c>
      <c r="D19" s="37">
        <f>IF(C19&lt;&gt;0,B19/C19,0)</f>
        <v>0.8078641870528549</v>
      </c>
      <c r="E19" s="11">
        <f>SUM(E15:E18)</f>
        <v>25742.291548110967</v>
      </c>
      <c r="F19" s="25">
        <f>F15</f>
        <v>32590.27729259895</v>
      </c>
      <c r="G19" s="37">
        <f>IF(F19&lt;&gt;0,E19/F19,0)</f>
        <v>0.7898764197982716</v>
      </c>
      <c r="H19" s="11">
        <f>SUM(H15:H18)</f>
        <v>792.0423854217884</v>
      </c>
      <c r="I19" s="25">
        <f>I15</f>
        <v>1006.3313115354854</v>
      </c>
      <c r="J19" s="37">
        <f>IF(I19&lt;&gt;0,H19/I19,0)</f>
        <v>0.7870592679991943</v>
      </c>
      <c r="K19" s="11">
        <f>SUM(K15:K18)</f>
        <v>529.5357397744756</v>
      </c>
      <c r="L19" s="25">
        <f>L15</f>
        <v>660.091527749038</v>
      </c>
      <c r="M19" s="37">
        <f>IF(L19&lt;&gt;0,K19/L19,0)</f>
        <v>0.8022156284602416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27347.54227934408</v>
      </c>
      <c r="R19" s="25">
        <f>R15</f>
        <v>34607.839111161295</v>
      </c>
      <c r="S19" s="37">
        <f>IF(R19&lt;&gt;0,Q19/R19,0)</f>
        <v>0.7902123617572034</v>
      </c>
    </row>
    <row r="20" spans="1:19" ht="12.75" customHeight="1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>
      <c r="A21" s="77" t="s">
        <v>51</v>
      </c>
      <c r="B21" s="12">
        <f>SUM(B12,B19)</f>
        <v>433.59194005795166</v>
      </c>
      <c r="C21" s="25">
        <f>SUM(C12,C19)</f>
        <v>555.9989792778289</v>
      </c>
      <c r="D21" s="13">
        <f>IF(C21&lt;&gt;0,B21/C21,0)</f>
        <v>0.7798430504695023</v>
      </c>
      <c r="E21" s="12">
        <f>SUM(E12,E19)</f>
        <v>53597.340121550515</v>
      </c>
      <c r="F21" s="25">
        <f>SUM(F12,F19)</f>
        <v>70431.46241903829</v>
      </c>
      <c r="G21" s="13">
        <f>IF(F21&lt;&gt;0,E21/F21,0)</f>
        <v>0.7609857623382622</v>
      </c>
      <c r="H21" s="12">
        <f>SUM(H12,H19)</f>
        <v>1110.4249387157467</v>
      </c>
      <c r="I21" s="25">
        <f>SUM(I12,I19)</f>
        <v>1438.346573276028</v>
      </c>
      <c r="J21" s="13">
        <f>IF(I21&lt;&gt;0,H21/I21,0)</f>
        <v>0.7720148671725232</v>
      </c>
      <c r="K21" s="12">
        <f>SUM(K12,K19)</f>
        <v>529.5357397744756</v>
      </c>
      <c r="L21" s="25">
        <f>SUM(L12,L19)</f>
        <v>660.091527749038</v>
      </c>
      <c r="M21" s="13">
        <f>IF(L21&lt;&gt;0,K21/L21,0)</f>
        <v>0.8022156284602416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55670.89274009869</v>
      </c>
      <c r="R21" s="25">
        <f>SUM(R12,R19)</f>
        <v>73085.89949934118</v>
      </c>
      <c r="S21" s="13">
        <f>IF(R21&lt;&gt;0,Q21/R21,0)</f>
        <v>0.7617186505394317</v>
      </c>
    </row>
    <row r="22" spans="1:17" ht="12.75" customHeight="1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3:19" ht="12.75" customHeight="1">
      <c r="C23" s="8" t="s">
        <v>47</v>
      </c>
      <c r="D23" s="66">
        <f>'Table 5.10'!D25-'Table 5.6'!D21</f>
        <v>0.5439862964778189</v>
      </c>
      <c r="E23" s="58"/>
      <c r="F23" s="60"/>
      <c r="G23" s="66">
        <f>'Table 5.10'!G25-'Table 5.6'!G21</f>
        <v>0.7605218096718888</v>
      </c>
      <c r="H23" s="61"/>
      <c r="I23" s="32"/>
      <c r="J23" s="66">
        <f>'Table 5.10'!J25-'Table 5.6'!J21</f>
        <v>1.8833620991854976</v>
      </c>
      <c r="M23" s="66">
        <f>'Table 5.10'!M25-'Table 5.6'!M21</f>
        <v>2.8208950350657984</v>
      </c>
      <c r="N23" s="7"/>
      <c r="O23" s="7"/>
      <c r="P23" s="66">
        <f>'Table 5.10'!P25-'Table 5.6'!P21</f>
        <v>1.3358989701030117</v>
      </c>
      <c r="Q23" s="7"/>
      <c r="S23" s="66">
        <f>'Table 5.10'!S25-'Table 5.6'!S21</f>
        <v>0.8060797177216003</v>
      </c>
    </row>
    <row r="24" spans="3:19" ht="12.75" customHeight="1">
      <c r="C24" s="8" t="s">
        <v>48</v>
      </c>
      <c r="D24" s="67">
        <f>IF('Table 5.10'!D25&lt;&gt;0,'Table 5.6'!D23/'Table 5.10'!D25,0)</f>
        <v>0.4109187469912356</v>
      </c>
      <c r="E24" s="32"/>
      <c r="F24" s="12"/>
      <c r="G24" s="67">
        <f>IF('Table 5.10'!G25&lt;&gt;0,'Table 5.6'!G23/'Table 5.10'!G25,0)</f>
        <v>0.49984753520951575</v>
      </c>
      <c r="H24" s="62"/>
      <c r="I24" s="32"/>
      <c r="J24" s="67">
        <f>IF('Table 5.10'!J25&lt;&gt;0,'Table 5.6'!J23/'Table 5.10'!J25,0)</f>
        <v>0.7092635520479869</v>
      </c>
      <c r="M24" s="67">
        <f>IF('Table 5.10'!M25&lt;&gt;0,'Table 5.6'!M23/'Table 5.10'!M25,0)</f>
        <v>0.7785837356456788</v>
      </c>
      <c r="N24" s="7"/>
      <c r="O24" s="7"/>
      <c r="P24" s="67">
        <f>IF('Table 5.10'!P25&lt;&gt;0,'Table 5.6'!P23/'Table 5.10'!P25,0)</f>
        <v>1</v>
      </c>
      <c r="Q24" s="7"/>
      <c r="S24" s="67">
        <f>IF('Table 5.10'!S25&lt;&gt;0,'Table 5.6'!S23/'Table 5.10'!S25,0)</f>
        <v>0.5141475677230654</v>
      </c>
    </row>
    <row r="25" ht="12.75" hidden="1"/>
    <row r="26" spans="1:18" ht="12.75" hidden="1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2.75" hidden="1">
      <c r="A27" s="64"/>
      <c r="B27" s="65"/>
    </row>
    <row r="28" spans="1:5" ht="12.75">
      <c r="A28" s="15"/>
      <c r="B28" s="15"/>
      <c r="C28" s="15"/>
      <c r="D28" s="15"/>
      <c r="E28" s="15"/>
    </row>
    <row r="29" spans="1:10" ht="12.75">
      <c r="A29" s="31" t="s">
        <v>27</v>
      </c>
      <c r="C29" s="24"/>
      <c r="F29" s="68"/>
      <c r="J29" s="69"/>
    </row>
    <row r="30" spans="1:12" ht="12.75">
      <c r="A30" s="83" t="s">
        <v>80</v>
      </c>
      <c r="C30" s="24"/>
      <c r="F30" s="71"/>
      <c r="G30" s="7"/>
      <c r="H30" s="6"/>
      <c r="I30" s="7"/>
      <c r="J30" s="6"/>
      <c r="K30" s="50"/>
      <c r="L30" s="7"/>
    </row>
    <row r="31" spans="1:12" ht="12.75">
      <c r="A31" s="83" t="s">
        <v>97</v>
      </c>
      <c r="B31" s="50"/>
      <c r="C31" s="7"/>
      <c r="D31" s="50"/>
      <c r="E31" s="7"/>
      <c r="F31" s="73"/>
      <c r="G31" s="80"/>
      <c r="H31" s="6"/>
      <c r="I31" s="7"/>
      <c r="J31" s="6"/>
      <c r="K31" s="50"/>
      <c r="L31" s="7"/>
    </row>
    <row r="32" spans="1:12" ht="12.75">
      <c r="A32" s="72"/>
      <c r="B32" s="79"/>
      <c r="C32" s="80"/>
      <c r="D32" s="80"/>
      <c r="E32" s="80"/>
      <c r="F32" s="73"/>
      <c r="G32" s="80"/>
      <c r="H32" s="6"/>
      <c r="I32" s="7"/>
      <c r="J32" s="6"/>
      <c r="K32" s="50"/>
      <c r="L32" s="7"/>
    </row>
    <row r="33" spans="1:12" ht="12.75">
      <c r="A33" s="72"/>
      <c r="B33" s="79"/>
      <c r="C33" s="80"/>
      <c r="D33" s="80"/>
      <c r="E33" s="80"/>
      <c r="F33" s="73"/>
      <c r="G33" s="80"/>
      <c r="H33" s="6"/>
      <c r="I33" s="7"/>
      <c r="J33" s="6"/>
      <c r="K33" s="50"/>
      <c r="L33" s="7"/>
    </row>
    <row r="34" spans="1:8" ht="12.75">
      <c r="A34" s="32"/>
      <c r="B34" s="32"/>
      <c r="C34" s="32"/>
      <c r="D34" s="32"/>
      <c r="E34" s="32"/>
      <c r="F34" s="32"/>
      <c r="G34" s="32"/>
      <c r="H34" s="50"/>
    </row>
    <row r="35" spans="1:7" ht="12.75">
      <c r="A35" s="81"/>
      <c r="B35" s="32"/>
      <c r="C35" s="32"/>
      <c r="D35" s="32"/>
      <c r="E35" s="32"/>
      <c r="F35" s="32"/>
      <c r="G35" s="32"/>
    </row>
    <row r="36" spans="1:7" ht="12.75">
      <c r="A36" s="82"/>
      <c r="B36" s="32"/>
      <c r="C36" s="32"/>
      <c r="D36" s="83"/>
      <c r="E36" s="32"/>
      <c r="F36" s="32"/>
      <c r="G36" s="32"/>
    </row>
    <row r="37" spans="1:7" ht="12.75">
      <c r="A37" s="82"/>
      <c r="B37" s="32"/>
      <c r="C37" s="32"/>
      <c r="D37" s="83"/>
      <c r="E37" s="32"/>
      <c r="F37" s="32"/>
      <c r="G37" s="32"/>
    </row>
    <row r="38" spans="1:7" ht="12.75">
      <c r="A38" s="81"/>
      <c r="B38" s="32"/>
      <c r="C38" s="32"/>
      <c r="D38" s="83"/>
      <c r="E38" s="32"/>
      <c r="F38" s="32"/>
      <c r="G38" s="32"/>
    </row>
    <row r="39" spans="1:7" ht="12.75">
      <c r="A39" s="82"/>
      <c r="B39" s="32"/>
      <c r="C39" s="32"/>
      <c r="D39" s="32"/>
      <c r="E39" s="32"/>
      <c r="F39" s="32"/>
      <c r="G39" s="32"/>
    </row>
    <row r="40" spans="1:7" ht="12.75">
      <c r="A40" s="8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7" t="s">
        <v>85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33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</v>
      </c>
      <c r="B9" s="11">
        <v>0</v>
      </c>
      <c r="C9" s="25">
        <v>0</v>
      </c>
      <c r="D9" s="37">
        <f>IF(C9&lt;&gt;0,B9/C9,0)</f>
        <v>0</v>
      </c>
      <c r="E9" s="11">
        <v>16.90193787667822</v>
      </c>
      <c r="F9" s="25">
        <v>79.11917733272475</v>
      </c>
      <c r="G9" s="37">
        <f>IF(F9&lt;&gt;0,E9/F9,0)</f>
        <v>0.2136263096568795</v>
      </c>
      <c r="H9" s="11">
        <v>5.94246952633779</v>
      </c>
      <c r="I9" s="25">
        <v>45.32208961980823</v>
      </c>
      <c r="J9" s="37">
        <f>IF(I9&lt;&gt;0,H9/I9,0)</f>
        <v>0.13111640650700726</v>
      </c>
      <c r="K9" s="11">
        <v>957.0829174038079</v>
      </c>
      <c r="L9" s="25">
        <v>1125.2759726797065</v>
      </c>
      <c r="M9" s="37">
        <f>IF(L9&lt;&gt;0,K9/L9,0)</f>
        <v>0.8505317278966088</v>
      </c>
      <c r="N9" s="11">
        <v>0</v>
      </c>
      <c r="O9" s="25">
        <v>0</v>
      </c>
      <c r="P9" s="37">
        <f>IF(O9&lt;&gt;0,N9/O9,0)</f>
        <v>0</v>
      </c>
      <c r="Q9" s="11">
        <f aca="true" t="shared" si="0" ref="Q9:R11">SUM(B9,E9,H9,K9,N9)</f>
        <v>979.9273248068239</v>
      </c>
      <c r="R9" s="25">
        <f t="shared" si="0"/>
        <v>1249.7172396322394</v>
      </c>
      <c r="S9" s="37">
        <f>IF(R9&lt;&gt;0,Q9/R9,0)</f>
        <v>0.7841192341198654</v>
      </c>
    </row>
    <row r="10" spans="1:19" ht="12.75" customHeight="1">
      <c r="A10" s="114" t="s">
        <v>3</v>
      </c>
      <c r="B10" s="11">
        <v>0</v>
      </c>
      <c r="C10" s="25">
        <v>0</v>
      </c>
      <c r="D10" s="37">
        <f>IF(C10&lt;&gt;0,B10/C10,0)</f>
        <v>0</v>
      </c>
      <c r="E10" s="11">
        <v>18.696600436834867</v>
      </c>
      <c r="F10" s="25">
        <v>79.11917733272475</v>
      </c>
      <c r="G10" s="37">
        <f>IF(F10&lt;&gt;0,E10/F10,0)</f>
        <v>0.23630933823046343</v>
      </c>
      <c r="H10" s="11">
        <v>10.710033005278643</v>
      </c>
      <c r="I10" s="25">
        <v>45.32208961980823</v>
      </c>
      <c r="J10" s="37">
        <f>IF(I10&lt;&gt;0,H10/I10,0)</f>
        <v>0.23630933823046352</v>
      </c>
      <c r="K10" s="11">
        <v>265.91322043058256</v>
      </c>
      <c r="L10" s="25">
        <v>1125.2759726797065</v>
      </c>
      <c r="M10" s="37">
        <f>IF(L10&lt;&gt;0,K10/L10,0)</f>
        <v>0.2363093382304635</v>
      </c>
      <c r="N10" s="11">
        <v>0</v>
      </c>
      <c r="O10" s="25">
        <v>0</v>
      </c>
      <c r="P10" s="37">
        <f>IF(O10&lt;&gt;0,N10/O10,0)</f>
        <v>0</v>
      </c>
      <c r="Q10" s="11">
        <f t="shared" si="0"/>
        <v>295.31985387269606</v>
      </c>
      <c r="R10" s="25">
        <f t="shared" si="0"/>
        <v>1249.7172396322394</v>
      </c>
      <c r="S10" s="37">
        <f>IF(R10&lt;&gt;0,Q10/R10,0)</f>
        <v>0.2363093382304635</v>
      </c>
    </row>
    <row r="11" spans="1:19" ht="12.75" customHeight="1">
      <c r="A11" s="114" t="s">
        <v>52</v>
      </c>
      <c r="B11" s="11">
        <v>0</v>
      </c>
      <c r="C11" s="25">
        <v>0</v>
      </c>
      <c r="D11" s="37">
        <f>IF(C11&lt;&gt;0,B11/C11,0)</f>
        <v>0</v>
      </c>
      <c r="E11" s="11">
        <v>34.38141947189135</v>
      </c>
      <c r="F11" s="25">
        <v>79.11917733272475</v>
      </c>
      <c r="G11" s="37">
        <f>IF(F11&lt;&gt;0,E11/F11,0)</f>
        <v>0.4345522872072475</v>
      </c>
      <c r="H11" s="11">
        <v>19.694817705299517</v>
      </c>
      <c r="I11" s="25">
        <v>45.32208961980823</v>
      </c>
      <c r="J11" s="37">
        <f>IF(I11&lt;&gt;0,H11/I11,0)</f>
        <v>0.4345522872072475</v>
      </c>
      <c r="K11" s="11">
        <v>488.9912476673266</v>
      </c>
      <c r="L11" s="25">
        <v>1125.2759726797065</v>
      </c>
      <c r="M11" s="37">
        <f>IF(L11&lt;&gt;0,K11/L11,0)</f>
        <v>0.43455228720724753</v>
      </c>
      <c r="N11" s="11">
        <v>0</v>
      </c>
      <c r="O11" s="25">
        <v>0</v>
      </c>
      <c r="P11" s="37">
        <f>IF(O11&lt;&gt;0,N11/O11,0)</f>
        <v>0</v>
      </c>
      <c r="Q11" s="11">
        <f t="shared" si="0"/>
        <v>543.0674848445175</v>
      </c>
      <c r="R11" s="25">
        <f t="shared" si="0"/>
        <v>1249.7172396322394</v>
      </c>
      <c r="S11" s="37">
        <f>IF(R11&lt;&gt;0,Q11/R11,0)</f>
        <v>0.43455228720724753</v>
      </c>
    </row>
    <row r="12" spans="1:19" ht="12.75" customHeight="1">
      <c r="A12" s="114" t="s">
        <v>55</v>
      </c>
      <c r="B12" s="11">
        <f>SUM(B9:B11)</f>
        <v>0</v>
      </c>
      <c r="C12" s="25">
        <f>C9</f>
        <v>0</v>
      </c>
      <c r="D12" s="37">
        <f>IF(C12&lt;&gt;0,B12/C12,0)</f>
        <v>0</v>
      </c>
      <c r="E12" s="11">
        <f>SUM(E9:E11)</f>
        <v>69.97995778540444</v>
      </c>
      <c r="F12" s="25">
        <f>F9</f>
        <v>79.11917733272475</v>
      </c>
      <c r="G12" s="37">
        <f>IF(F12&lt;&gt;0,E12/F12,0)</f>
        <v>0.8844879350945904</v>
      </c>
      <c r="H12" s="11">
        <f>SUM(H9:H11)</f>
        <v>36.34732023691595</v>
      </c>
      <c r="I12" s="25">
        <f>I9</f>
        <v>45.32208961980823</v>
      </c>
      <c r="J12" s="37">
        <f>IF(I12&lt;&gt;0,H12/I12,0)</f>
        <v>0.8019780319447182</v>
      </c>
      <c r="K12" s="11">
        <f>SUM(K9:K11)</f>
        <v>1711.9873855017172</v>
      </c>
      <c r="L12" s="25">
        <f>L9</f>
        <v>1125.2759726797065</v>
      </c>
      <c r="M12" s="37">
        <f>IF(L12&lt;&gt;0,K12/L12,0)</f>
        <v>1.52139335333432</v>
      </c>
      <c r="N12" s="11">
        <f>SUM(N9:N11)</f>
        <v>0</v>
      </c>
      <c r="O12" s="25">
        <f>O9</f>
        <v>0</v>
      </c>
      <c r="P12" s="37">
        <f>IF(O12&lt;&gt;0,N12/O12,0)</f>
        <v>0</v>
      </c>
      <c r="Q12" s="11">
        <f>SUM(Q9:Q11)</f>
        <v>1818.3146635240373</v>
      </c>
      <c r="R12" s="25">
        <f>R9</f>
        <v>1249.7172396322394</v>
      </c>
      <c r="S12" s="37">
        <f>IF(R12&lt;&gt;0,Q12/R12,0)</f>
        <v>1.4549808595575764</v>
      </c>
    </row>
    <row r="13" spans="1:19" ht="12.75" customHeight="1">
      <c r="A13" s="160"/>
      <c r="B13" s="11"/>
      <c r="C13" s="32"/>
      <c r="D13" s="36"/>
      <c r="E13" s="11"/>
      <c r="F13" s="32"/>
      <c r="G13" s="36"/>
      <c r="H13" s="11"/>
      <c r="I13" s="32"/>
      <c r="J13" s="36"/>
      <c r="K13" s="11"/>
      <c r="L13" s="32"/>
      <c r="M13" s="36"/>
      <c r="N13" s="11"/>
      <c r="O13" s="32"/>
      <c r="P13" s="36"/>
      <c r="Q13" s="35"/>
      <c r="R13" s="32"/>
      <c r="S13" s="36"/>
    </row>
    <row r="14" spans="1:19" ht="12.75" customHeight="1">
      <c r="A14" s="133" t="s">
        <v>50</v>
      </c>
      <c r="B14" s="11"/>
      <c r="C14" s="32"/>
      <c r="D14" s="36"/>
      <c r="E14" s="11"/>
      <c r="F14" s="32"/>
      <c r="G14" s="36"/>
      <c r="H14" s="11"/>
      <c r="I14" s="32"/>
      <c r="J14" s="36"/>
      <c r="K14" s="11"/>
      <c r="L14" s="32"/>
      <c r="M14" s="36"/>
      <c r="N14" s="11"/>
      <c r="O14" s="32"/>
      <c r="P14" s="36"/>
      <c r="Q14" s="35"/>
      <c r="R14" s="32"/>
      <c r="S14" s="36"/>
    </row>
    <row r="15" spans="1:19" ht="12.75" customHeight="1">
      <c r="A15" s="114" t="s">
        <v>2</v>
      </c>
      <c r="B15" s="11">
        <v>0</v>
      </c>
      <c r="C15" s="25">
        <v>0</v>
      </c>
      <c r="D15" s="37">
        <f>IF(C15&lt;&gt;0,B15/C15,0)</f>
        <v>0</v>
      </c>
      <c r="E15" s="11">
        <v>0</v>
      </c>
      <c r="F15" s="25">
        <v>0</v>
      </c>
      <c r="G15" s="37">
        <f>IF(F15&lt;&gt;0,E15/F15,0)</f>
        <v>0</v>
      </c>
      <c r="H15" s="11">
        <v>67.3108171838393</v>
      </c>
      <c r="I15" s="25">
        <v>329.97409719043327</v>
      </c>
      <c r="J15" s="37">
        <f>IF(I15&lt;&gt;0,H15/I15,0)</f>
        <v>0.20398818500287666</v>
      </c>
      <c r="K15" s="11">
        <v>11.904477098266932</v>
      </c>
      <c r="L15" s="25">
        <v>70.36649508458397</v>
      </c>
      <c r="M15" s="37">
        <f>IF(L15&lt;&gt;0,K15/L15,0)</f>
        <v>0.16917820169893594</v>
      </c>
      <c r="N15" s="11">
        <v>0</v>
      </c>
      <c r="O15" s="25">
        <v>0</v>
      </c>
      <c r="P15" s="37">
        <f>IF(O15&lt;&gt;0,N15/O15,0)</f>
        <v>0</v>
      </c>
      <c r="Q15" s="11">
        <f aca="true" t="shared" si="1" ref="Q15:R18">SUM(B15,E15,H15,K15,N15)</f>
        <v>79.21529428210624</v>
      </c>
      <c r="R15" s="25">
        <f t="shared" si="1"/>
        <v>400.34059227501723</v>
      </c>
      <c r="S15" s="37">
        <f>IF(R15&lt;&gt;0,Q15/R15,0)</f>
        <v>0.1978697534315697</v>
      </c>
    </row>
    <row r="16" spans="1:19" ht="12.75" customHeight="1">
      <c r="A16" s="134" t="s">
        <v>59</v>
      </c>
      <c r="B16" s="11">
        <v>0</v>
      </c>
      <c r="C16" s="25">
        <v>0</v>
      </c>
      <c r="D16" s="37">
        <f>IF(C16&lt;&gt;0,B16/C16,0)</f>
        <v>0</v>
      </c>
      <c r="E16" s="11">
        <v>0</v>
      </c>
      <c r="F16" s="25">
        <v>0</v>
      </c>
      <c r="G16" s="37">
        <f>IF(F16&lt;&gt;0,E16/F16,0)</f>
        <v>0</v>
      </c>
      <c r="H16" s="11">
        <v>203.48900836803995</v>
      </c>
      <c r="I16" s="25">
        <v>329.97409719043327</v>
      </c>
      <c r="J16" s="37">
        <f>IF(I16&lt;&gt;0,H16/I16,0)</f>
        <v>0.6166817641161791</v>
      </c>
      <c r="K16" s="11">
        <v>43.393734323433705</v>
      </c>
      <c r="L16" s="25">
        <v>70.36649508458397</v>
      </c>
      <c r="M16" s="37">
        <f>IF(L16&lt;&gt;0,K16/L16,0)</f>
        <v>0.6166817641161793</v>
      </c>
      <c r="N16" s="11">
        <v>0</v>
      </c>
      <c r="O16" s="25">
        <v>0</v>
      </c>
      <c r="P16" s="37">
        <f>IF(O16&lt;&gt;0,N16/O16,0)</f>
        <v>0</v>
      </c>
      <c r="Q16" s="11">
        <f t="shared" si="1"/>
        <v>246.88274269147365</v>
      </c>
      <c r="R16" s="25">
        <f t="shared" si="1"/>
        <v>400.34059227501723</v>
      </c>
      <c r="S16" s="37">
        <f>IF(R16&lt;&gt;0,Q16/R16,0)</f>
        <v>0.6166817641161793</v>
      </c>
    </row>
    <row r="17" spans="1:19" ht="12.75" customHeight="1">
      <c r="A17" s="114" t="s">
        <v>3</v>
      </c>
      <c r="B17" s="11">
        <v>0</v>
      </c>
      <c r="C17" s="25">
        <v>0</v>
      </c>
      <c r="D17" s="37">
        <f>IF(C17&lt;&gt;0,B17/C17,0)</f>
        <v>0</v>
      </c>
      <c r="E17" s="11">
        <v>0</v>
      </c>
      <c r="F17" s="25">
        <v>0</v>
      </c>
      <c r="G17" s="37">
        <f>IF(F17&lt;&gt;0,E17/F17,0)</f>
        <v>0</v>
      </c>
      <c r="H17" s="11">
        <v>6.280461213641215</v>
      </c>
      <c r="I17" s="25">
        <v>329.97409719043327</v>
      </c>
      <c r="J17" s="37">
        <f>IF(I17&lt;&gt;0,H17/I17,0)</f>
        <v>0.01903319462683964</v>
      </c>
      <c r="K17" s="11">
        <v>1.3392991961534415</v>
      </c>
      <c r="L17" s="25">
        <v>70.36649508458397</v>
      </c>
      <c r="M17" s="37">
        <f>IF(L17&lt;&gt;0,K17/L17,0)</f>
        <v>0.01903319462683964</v>
      </c>
      <c r="N17" s="11">
        <v>0</v>
      </c>
      <c r="O17" s="25">
        <v>0</v>
      </c>
      <c r="P17" s="37">
        <f>IF(O17&lt;&gt;0,N17/O17,0)</f>
        <v>0</v>
      </c>
      <c r="Q17" s="11">
        <f t="shared" si="1"/>
        <v>7.619760409794656</v>
      </c>
      <c r="R17" s="25">
        <f t="shared" si="1"/>
        <v>400.34059227501723</v>
      </c>
      <c r="S17" s="37">
        <f>IF(R17&lt;&gt;0,Q17/R17,0)</f>
        <v>0.01903319462683964</v>
      </c>
    </row>
    <row r="18" spans="1:19" ht="12.75" customHeight="1">
      <c r="A18" s="114" t="s">
        <v>52</v>
      </c>
      <c r="B18" s="11">
        <v>0</v>
      </c>
      <c r="C18" s="25">
        <v>0</v>
      </c>
      <c r="D18" s="37">
        <f>IF(C18&lt;&gt;0,B18/C18,0)</f>
        <v>0</v>
      </c>
      <c r="E18" s="11">
        <v>0</v>
      </c>
      <c r="F18" s="25">
        <v>0</v>
      </c>
      <c r="G18" s="37">
        <f>IF(F18&lt;&gt;0,E18/F18,0)</f>
        <v>0</v>
      </c>
      <c r="H18" s="11">
        <v>115.09630650360567</v>
      </c>
      <c r="I18" s="25">
        <v>329.97409719043327</v>
      </c>
      <c r="J18" s="37">
        <f>IF(I18&lt;&gt;0,H18/I18,0)</f>
        <v>0.3488040651784306</v>
      </c>
      <c r="K18" s="11">
        <v>24.544119537860944</v>
      </c>
      <c r="L18" s="25">
        <v>70.36649508458397</v>
      </c>
      <c r="M18" s="37">
        <f>IF(L18&lt;&gt;0,K18/L18,0)</f>
        <v>0.3488040651784306</v>
      </c>
      <c r="N18" s="11">
        <v>0</v>
      </c>
      <c r="O18" s="25">
        <v>0</v>
      </c>
      <c r="P18" s="37">
        <f>IF(O18&lt;&gt;0,N18/O18,0)</f>
        <v>0</v>
      </c>
      <c r="Q18" s="11">
        <f t="shared" si="1"/>
        <v>139.6404260414666</v>
      </c>
      <c r="R18" s="25">
        <f t="shared" si="1"/>
        <v>400.34059227501723</v>
      </c>
      <c r="S18" s="37">
        <f>IF(R18&lt;&gt;0,Q18/R18,0)</f>
        <v>0.3488040651784306</v>
      </c>
    </row>
    <row r="19" spans="1:19" ht="12.75" customHeight="1">
      <c r="A19" s="114" t="s">
        <v>55</v>
      </c>
      <c r="B19" s="11">
        <f>SUM(B15:B18)</f>
        <v>0</v>
      </c>
      <c r="C19" s="25">
        <f>C15</f>
        <v>0</v>
      </c>
      <c r="D19" s="37">
        <f>IF(C19&lt;&gt;0,B19/C19,0)</f>
        <v>0</v>
      </c>
      <c r="E19" s="11">
        <f>SUM(E15:E18)</f>
        <v>0</v>
      </c>
      <c r="F19" s="25">
        <f>F15</f>
        <v>0</v>
      </c>
      <c r="G19" s="37">
        <f>IF(F19&lt;&gt;0,E19/F19,0)</f>
        <v>0</v>
      </c>
      <c r="H19" s="11">
        <f>SUM(H15:H18)</f>
        <v>392.17659326912616</v>
      </c>
      <c r="I19" s="25">
        <f>I15</f>
        <v>329.97409719043327</v>
      </c>
      <c r="J19" s="37">
        <f>IF(I19&lt;&gt;0,H19/I19,0)</f>
        <v>1.188507208924326</v>
      </c>
      <c r="K19" s="11">
        <f>SUM(K15:K18)</f>
        <v>81.18163015571503</v>
      </c>
      <c r="L19" s="25">
        <f>L15</f>
        <v>70.36649508458397</v>
      </c>
      <c r="M19" s="37">
        <f>IF(L19&lt;&gt;0,K19/L19,0)</f>
        <v>1.1536972256203855</v>
      </c>
      <c r="N19" s="11">
        <f>SUM(N15:N18)</f>
        <v>0</v>
      </c>
      <c r="O19" s="25">
        <f>O15</f>
        <v>0</v>
      </c>
      <c r="P19" s="37">
        <f>IF(O19&lt;&gt;0,N19/O19,0)</f>
        <v>0</v>
      </c>
      <c r="Q19" s="11">
        <f>SUM(Q15:Q18)</f>
        <v>473.3582234248412</v>
      </c>
      <c r="R19" s="25">
        <f>R15</f>
        <v>400.34059227501723</v>
      </c>
      <c r="S19" s="37">
        <f>IF(R19&lt;&gt;0,Q19/R19,0)</f>
        <v>1.1823887773530193</v>
      </c>
    </row>
    <row r="20" spans="1:19" ht="12.75" customHeight="1">
      <c r="A20" s="135"/>
      <c r="B20" s="39"/>
      <c r="C20" s="15"/>
      <c r="D20" s="48"/>
      <c r="E20" s="39"/>
      <c r="F20" s="15"/>
      <c r="G20" s="48"/>
      <c r="H20" s="39"/>
      <c r="I20" s="15"/>
      <c r="J20" s="48"/>
      <c r="K20" s="39"/>
      <c r="L20" s="63"/>
      <c r="M20" s="48"/>
      <c r="N20" s="39"/>
      <c r="O20" s="40"/>
      <c r="P20" s="157"/>
      <c r="Q20" s="158"/>
      <c r="R20" s="15"/>
      <c r="S20" s="48"/>
    </row>
    <row r="21" spans="1:19" ht="12.75" customHeight="1">
      <c r="A21" s="77" t="s">
        <v>51</v>
      </c>
      <c r="B21" s="12">
        <f>SUM(B12,B19)</f>
        <v>0</v>
      </c>
      <c r="C21" s="25">
        <f>SUM(C12,C19)</f>
        <v>0</v>
      </c>
      <c r="D21" s="13">
        <f>IF(C21&lt;&gt;0,B21/C21,0)</f>
        <v>0</v>
      </c>
      <c r="E21" s="12">
        <f>SUM(E12,E19)</f>
        <v>69.97995778540444</v>
      </c>
      <c r="F21" s="25">
        <f>SUM(F12,F19)</f>
        <v>79.11917733272475</v>
      </c>
      <c r="G21" s="13">
        <f>IF(F21&lt;&gt;0,E21/F21,0)</f>
        <v>0.8844879350945904</v>
      </c>
      <c r="H21" s="12">
        <f>SUM(H12,H19)</f>
        <v>428.5239135060421</v>
      </c>
      <c r="I21" s="25">
        <f>SUM(I12,I19)</f>
        <v>375.2961868102415</v>
      </c>
      <c r="J21" s="13">
        <f>IF(I21&lt;&gt;0,H21/I21,0)</f>
        <v>1.1418285838398718</v>
      </c>
      <c r="K21" s="12">
        <f>SUM(K12,K19)</f>
        <v>1793.1690156574323</v>
      </c>
      <c r="L21" s="25">
        <f>SUM(L12,L19)</f>
        <v>1195.6424677642904</v>
      </c>
      <c r="M21" s="13">
        <f>IF(L21&lt;&gt;0,K21/L21,0)</f>
        <v>1.4997535333538676</v>
      </c>
      <c r="N21" s="12">
        <f>SUM(N12,N19)</f>
        <v>0</v>
      </c>
      <c r="O21" s="25">
        <f>SUM(O12,O19)</f>
        <v>0</v>
      </c>
      <c r="P21" s="13">
        <f>IF(O21&lt;&gt;0,N21/O21,0)</f>
        <v>0</v>
      </c>
      <c r="Q21" s="12">
        <f>SUM(Q12,Q19)</f>
        <v>2291.6728869488784</v>
      </c>
      <c r="R21" s="25">
        <f>SUM(R12,R19)</f>
        <v>1650.0578319072565</v>
      </c>
      <c r="S21" s="13">
        <f>IF(R21&lt;&gt;0,Q21/R21,0)</f>
        <v>1.3888439802743135</v>
      </c>
    </row>
    <row r="22" spans="1:17" ht="12.75" customHeight="1">
      <c r="A22" s="76"/>
      <c r="B22" s="25"/>
      <c r="C22" s="58"/>
      <c r="D22" s="59"/>
      <c r="E22" s="58"/>
      <c r="F22" s="60"/>
      <c r="G22" s="32"/>
      <c r="H22" s="61"/>
      <c r="I22" s="32"/>
      <c r="J22" s="59"/>
      <c r="M22" s="7"/>
      <c r="N22" s="7"/>
      <c r="O22" s="7"/>
      <c r="P22" s="7"/>
      <c r="Q22" s="7"/>
    </row>
    <row r="23" spans="3:19" ht="12.75" customHeight="1">
      <c r="C23" s="8" t="s">
        <v>47</v>
      </c>
      <c r="D23" s="66">
        <f>'Table 5.11'!D25-'Table 5.7'!D21</f>
        <v>13.312083780822647</v>
      </c>
      <c r="E23" s="58"/>
      <c r="F23" s="60"/>
      <c r="G23" s="66">
        <f>'Table 5.11'!G25-'Table 5.7'!G21</f>
        <v>-0.8844879350945904</v>
      </c>
      <c r="H23" s="61"/>
      <c r="I23" s="32"/>
      <c r="J23" s="66">
        <f>'Table 5.11'!J25-'Table 5.7'!J21</f>
        <v>13.245820999635129</v>
      </c>
      <c r="M23" s="66">
        <f>'Table 5.11'!M25-'Table 5.7'!M21</f>
        <v>14.002116201407905</v>
      </c>
      <c r="N23" s="7"/>
      <c r="O23" s="7"/>
      <c r="P23" s="66">
        <f>'Table 5.11'!P25-'Table 5.7'!P21</f>
        <v>13.266338692372065</v>
      </c>
      <c r="Q23" s="7"/>
      <c r="S23" s="66">
        <f>'Table 5.11'!S25-'Table 5.7'!S21</f>
        <v>13.14687317667192</v>
      </c>
    </row>
    <row r="24" spans="3:19" ht="12.75" customHeight="1">
      <c r="C24" s="8" t="s">
        <v>48</v>
      </c>
      <c r="D24" s="67">
        <f>IF('Table 5.11'!D25&lt;&gt;0,D23/'Table 5.11'!D25,0)</f>
        <v>1</v>
      </c>
      <c r="E24" s="32"/>
      <c r="F24" s="12"/>
      <c r="G24" s="67">
        <f>IF('Table 5.11'!G25&lt;&gt;0,G23/'Table 5.11'!G25,0)</f>
        <v>0</v>
      </c>
      <c r="H24" s="62"/>
      <c r="I24" s="32"/>
      <c r="J24" s="67">
        <f>IF('Table 5.11'!J25&lt;&gt;0,J23/'Table 5.11'!J25,0)</f>
        <v>0.9206382823535455</v>
      </c>
      <c r="M24" s="67">
        <f>IF('Table 5.11'!M25&lt;&gt;0,M23/'Table 5.11'!M25,0)</f>
        <v>0.9032533778818446</v>
      </c>
      <c r="N24" s="7"/>
      <c r="O24" s="7"/>
      <c r="P24" s="67">
        <f>IF('Table 5.11'!P25&lt;&gt;0,P23/'Table 5.11'!P25,0)</f>
        <v>1</v>
      </c>
      <c r="Q24" s="7"/>
      <c r="S24" s="67">
        <f>IF('Table 5.11'!S25&lt;&gt;0,S23/'Table 5.11'!S25,0)</f>
        <v>0.9044530128593882</v>
      </c>
    </row>
    <row r="25" ht="12.75" hidden="1"/>
    <row r="26" spans="1:18" ht="12.75" hidden="1">
      <c r="A26" s="84" t="s">
        <v>26</v>
      </c>
      <c r="B26" s="9">
        <v>0</v>
      </c>
      <c r="C26" s="9">
        <v>0</v>
      </c>
      <c r="D26" s="74"/>
      <c r="E26" s="9">
        <v>0</v>
      </c>
      <c r="F26" s="9">
        <v>0</v>
      </c>
      <c r="G26" s="74"/>
      <c r="H26" s="9">
        <v>0</v>
      </c>
      <c r="I26" s="9">
        <v>0</v>
      </c>
      <c r="J26" s="75"/>
      <c r="K26" s="9">
        <v>0</v>
      </c>
      <c r="L26" s="9">
        <v>0</v>
      </c>
      <c r="N26" s="9">
        <v>0</v>
      </c>
      <c r="O26" s="9">
        <v>0</v>
      </c>
      <c r="Q26" s="9">
        <v>0</v>
      </c>
      <c r="R26" s="9">
        <v>0</v>
      </c>
    </row>
    <row r="27" spans="1:2" ht="12.75" hidden="1">
      <c r="A27" s="64"/>
      <c r="B27" s="65"/>
    </row>
    <row r="28" spans="1:18" ht="12.75" hidden="1">
      <c r="A28" s="64"/>
      <c r="B28" s="65"/>
      <c r="Q28" s="9">
        <v>0</v>
      </c>
      <c r="R28" s="9">
        <v>0</v>
      </c>
    </row>
    <row r="29" spans="1:18" ht="12.75" hidden="1">
      <c r="A29" s="64"/>
      <c r="F29" s="68"/>
      <c r="J29" s="69"/>
      <c r="Q29" s="9">
        <v>0</v>
      </c>
      <c r="R29" s="9">
        <v>0</v>
      </c>
    </row>
    <row r="30" spans="1:18" ht="12.75" hidden="1">
      <c r="A30" s="70"/>
      <c r="B30" s="50"/>
      <c r="C30" s="7"/>
      <c r="D30" s="50"/>
      <c r="E30" s="7"/>
      <c r="F30" s="71"/>
      <c r="G30" s="7"/>
      <c r="H30" s="6"/>
      <c r="I30" s="7"/>
      <c r="J30" s="6"/>
      <c r="K30" s="50"/>
      <c r="L30" s="7"/>
      <c r="Q30" s="9">
        <v>0</v>
      </c>
      <c r="R30" s="9">
        <v>0</v>
      </c>
    </row>
    <row r="31" spans="1:18" ht="12.75" hidden="1">
      <c r="A31" s="72"/>
      <c r="B31" s="79"/>
      <c r="C31" s="80"/>
      <c r="D31" s="80"/>
      <c r="E31" s="80"/>
      <c r="F31" s="73"/>
      <c r="G31" s="80"/>
      <c r="H31" s="6"/>
      <c r="I31" s="7"/>
      <c r="J31" s="6"/>
      <c r="K31" s="50"/>
      <c r="L31" s="7"/>
      <c r="Q31" s="9">
        <v>0</v>
      </c>
      <c r="R31" s="9">
        <v>0</v>
      </c>
    </row>
    <row r="32" spans="1:12" ht="12.75">
      <c r="A32" s="15"/>
      <c r="B32" s="15"/>
      <c r="C32" s="15"/>
      <c r="D32" s="15"/>
      <c r="E32" s="15"/>
      <c r="F32" s="73"/>
      <c r="G32" s="80"/>
      <c r="H32" s="6"/>
      <c r="I32" s="7"/>
      <c r="J32" s="6"/>
      <c r="K32" s="50"/>
      <c r="L32" s="7"/>
    </row>
    <row r="33" spans="1:12" ht="12.75">
      <c r="A33" s="31" t="s">
        <v>27</v>
      </c>
      <c r="C33" s="24"/>
      <c r="F33" s="73"/>
      <c r="G33" s="80"/>
      <c r="H33" s="6"/>
      <c r="I33" s="7"/>
      <c r="J33" s="6"/>
      <c r="K33" s="50"/>
      <c r="L33" s="7"/>
    </row>
    <row r="34" spans="1:8" ht="12.75">
      <c r="A34" s="83" t="s">
        <v>80</v>
      </c>
      <c r="C34" s="24"/>
      <c r="F34" s="32"/>
      <c r="G34" s="32"/>
      <c r="H34" s="50"/>
    </row>
    <row r="35" spans="1:7" ht="12.75">
      <c r="A35" s="83" t="s">
        <v>97</v>
      </c>
      <c r="B35" s="50"/>
      <c r="C35" s="7"/>
      <c r="D35" s="50"/>
      <c r="E35" s="7"/>
      <c r="F35" s="32"/>
      <c r="G35" s="32"/>
    </row>
    <row r="36" spans="1:7" ht="12.75">
      <c r="A36" s="82"/>
      <c r="B36" s="32"/>
      <c r="C36" s="32"/>
      <c r="D36" s="83"/>
      <c r="E36" s="32"/>
      <c r="F36" s="32"/>
      <c r="G36" s="32"/>
    </row>
    <row r="37" spans="1:7" ht="12.75">
      <c r="A37" s="82"/>
      <c r="B37" s="32"/>
      <c r="C37" s="32"/>
      <c r="D37" s="83"/>
      <c r="E37" s="32"/>
      <c r="F37" s="32"/>
      <c r="G37" s="32"/>
    </row>
    <row r="38" spans="1:7" ht="12.75">
      <c r="A38" s="81"/>
      <c r="B38" s="32"/>
      <c r="C38" s="32"/>
      <c r="D38" s="83"/>
      <c r="E38" s="32"/>
      <c r="F38" s="32"/>
      <c r="G38" s="32"/>
    </row>
    <row r="39" spans="1:7" ht="12.75">
      <c r="A39" s="82"/>
      <c r="B39" s="32"/>
      <c r="C39" s="32"/>
      <c r="D39" s="32"/>
      <c r="E39" s="32"/>
      <c r="F39" s="32"/>
      <c r="G39" s="32"/>
    </row>
    <row r="40" spans="1:7" ht="12.75">
      <c r="A40" s="8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3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3" width="8.28125" style="0" customWidth="1"/>
    <col min="4" max="4" width="7.7109375" style="0" customWidth="1"/>
    <col min="5" max="6" width="8.28125" style="0" customWidth="1"/>
    <col min="7" max="7" width="7.7109375" style="0" customWidth="1"/>
    <col min="8" max="9" width="8.28125" style="0" customWidth="1"/>
    <col min="10" max="10" width="7.7109375" style="0" customWidth="1"/>
    <col min="11" max="12" width="8.28125" style="0" customWidth="1"/>
    <col min="13" max="13" width="7.7109375" style="0" customWidth="1"/>
    <col min="14" max="15" width="8.28125" style="0" customWidth="1"/>
    <col min="16" max="16" width="7.7109375" style="0" customWidth="1"/>
    <col min="17" max="18" width="8.28125" style="0" customWidth="1"/>
    <col min="19" max="19" width="7.7109375" style="0" customWidth="1"/>
  </cols>
  <sheetData>
    <row r="1" spans="1:10" s="3" customFormat="1" ht="15.75">
      <c r="A1" s="57" t="s">
        <v>86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3" customFormat="1" ht="15.75">
      <c r="A2" s="30" t="s">
        <v>95</v>
      </c>
      <c r="B2" s="43"/>
      <c r="C2" s="43"/>
      <c r="D2" s="43"/>
      <c r="E2" s="43"/>
      <c r="F2" s="43"/>
      <c r="G2" s="43"/>
      <c r="H2" s="43"/>
      <c r="I2" s="43"/>
      <c r="J2" s="43"/>
    </row>
    <row r="3" spans="5:14" ht="12.75" customHeight="1"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9" ht="12.75" customHeight="1">
      <c r="B4" s="26" t="s">
        <v>9</v>
      </c>
      <c r="C4" s="22"/>
      <c r="D4" s="23"/>
      <c r="E4" s="26" t="s">
        <v>5</v>
      </c>
      <c r="F4" s="22"/>
      <c r="G4" s="23"/>
      <c r="H4" s="27" t="s">
        <v>21</v>
      </c>
      <c r="I4" s="22"/>
      <c r="J4" s="23"/>
      <c r="K4" s="26" t="s">
        <v>4</v>
      </c>
      <c r="L4" s="22"/>
      <c r="M4" s="23"/>
      <c r="N4" s="26" t="s">
        <v>6</v>
      </c>
      <c r="O4" s="22"/>
      <c r="P4" s="23"/>
      <c r="Q4" s="26" t="s">
        <v>20</v>
      </c>
      <c r="R4" s="22"/>
      <c r="S4" s="23"/>
    </row>
    <row r="5" spans="2:19" ht="12.75" customHeight="1">
      <c r="B5" s="16" t="s">
        <v>16</v>
      </c>
      <c r="C5" s="17" t="s">
        <v>15</v>
      </c>
      <c r="D5" s="18" t="s">
        <v>17</v>
      </c>
      <c r="E5" s="16" t="s">
        <v>16</v>
      </c>
      <c r="F5" s="17" t="s">
        <v>15</v>
      </c>
      <c r="G5" s="18" t="s">
        <v>17</v>
      </c>
      <c r="H5" s="16" t="s">
        <v>16</v>
      </c>
      <c r="I5" s="17" t="s">
        <v>15</v>
      </c>
      <c r="J5" s="18" t="s">
        <v>17</v>
      </c>
      <c r="K5" s="16" t="s">
        <v>16</v>
      </c>
      <c r="L5" s="17" t="s">
        <v>15</v>
      </c>
      <c r="M5" s="18" t="s">
        <v>17</v>
      </c>
      <c r="N5" s="16" t="s">
        <v>16</v>
      </c>
      <c r="O5" s="17" t="s">
        <v>15</v>
      </c>
      <c r="P5" s="18" t="s">
        <v>17</v>
      </c>
      <c r="Q5" s="16" t="s">
        <v>16</v>
      </c>
      <c r="R5" s="17" t="s">
        <v>15</v>
      </c>
      <c r="S5" s="18" t="s">
        <v>17</v>
      </c>
    </row>
    <row r="6" spans="1:19" ht="12.75" customHeight="1">
      <c r="A6" s="48"/>
      <c r="B6" s="19" t="s">
        <v>18</v>
      </c>
      <c r="C6" s="20" t="s">
        <v>19</v>
      </c>
      <c r="D6" s="21" t="s">
        <v>16</v>
      </c>
      <c r="E6" s="19" t="s">
        <v>18</v>
      </c>
      <c r="F6" s="20" t="s">
        <v>19</v>
      </c>
      <c r="G6" s="21" t="s">
        <v>16</v>
      </c>
      <c r="H6" s="19" t="s">
        <v>18</v>
      </c>
      <c r="I6" s="20" t="s">
        <v>19</v>
      </c>
      <c r="J6" s="21" t="s">
        <v>16</v>
      </c>
      <c r="K6" s="19" t="s">
        <v>18</v>
      </c>
      <c r="L6" s="20" t="s">
        <v>19</v>
      </c>
      <c r="M6" s="21" t="s">
        <v>16</v>
      </c>
      <c r="N6" s="19" t="s">
        <v>18</v>
      </c>
      <c r="O6" s="20" t="s">
        <v>19</v>
      </c>
      <c r="P6" s="21" t="s">
        <v>16</v>
      </c>
      <c r="Q6" s="19" t="s">
        <v>18</v>
      </c>
      <c r="R6" s="20" t="s">
        <v>19</v>
      </c>
      <c r="S6" s="21" t="s">
        <v>16</v>
      </c>
    </row>
    <row r="7" spans="1:19" ht="12.75" customHeight="1">
      <c r="A7" s="112" t="s">
        <v>41</v>
      </c>
      <c r="B7" s="136"/>
      <c r="C7" s="137"/>
      <c r="D7" s="138"/>
      <c r="E7" s="141"/>
      <c r="F7" s="142"/>
      <c r="G7" s="143"/>
      <c r="H7" s="146"/>
      <c r="I7" s="147"/>
      <c r="J7" s="138"/>
      <c r="K7" s="94"/>
      <c r="L7" s="129"/>
      <c r="M7" s="149"/>
      <c r="N7" s="152"/>
      <c r="O7" s="153"/>
      <c r="P7" s="154"/>
      <c r="Q7" s="152"/>
      <c r="R7" s="147"/>
      <c r="S7" s="143"/>
    </row>
    <row r="8" spans="1:19" ht="12.75" customHeight="1">
      <c r="A8" s="133" t="s">
        <v>49</v>
      </c>
      <c r="B8" s="11"/>
      <c r="C8" s="25"/>
      <c r="D8" s="36"/>
      <c r="E8" s="11"/>
      <c r="F8" s="25"/>
      <c r="G8" s="36"/>
      <c r="H8" s="11"/>
      <c r="I8" s="25"/>
      <c r="J8" s="36"/>
      <c r="K8" s="11"/>
      <c r="L8" s="25"/>
      <c r="M8" s="36"/>
      <c r="N8" s="11"/>
      <c r="O8" s="25"/>
      <c r="P8" s="36"/>
      <c r="Q8" s="35"/>
      <c r="R8" s="32"/>
      <c r="S8" s="36"/>
    </row>
    <row r="9" spans="1:19" ht="12.75" customHeight="1">
      <c r="A9" s="114" t="s">
        <v>28</v>
      </c>
      <c r="B9" s="11">
        <f>'Table 5.5'!B17</f>
        <v>1815.271283845243</v>
      </c>
      <c r="C9" s="25">
        <f>'Table 5.5'!C17</f>
        <v>13281.124229999998</v>
      </c>
      <c r="D9" s="37">
        <f>IF(C9&lt;&gt;0,B9/C9,0)</f>
        <v>0.1366805439365462</v>
      </c>
      <c r="E9" s="11">
        <f>'Table 5.5'!E17</f>
        <v>18.191729544150473</v>
      </c>
      <c r="F9" s="25">
        <f>'Table 5.5'!F17</f>
        <v>134.15277000000015</v>
      </c>
      <c r="G9" s="37">
        <f>IF(F9&lt;&gt;0,E9/F9,0)</f>
        <v>0.1356045763658138</v>
      </c>
      <c r="H9" s="11">
        <f>'Table 5.5'!H17</f>
        <v>241.82301088753184</v>
      </c>
      <c r="I9" s="25">
        <f>'Table 5.5'!I17</f>
        <v>1799.5262032188643</v>
      </c>
      <c r="J9" s="37">
        <f>IF(I9&lt;&gt;0,H9/I9,0)</f>
        <v>0.13438148911362116</v>
      </c>
      <c r="K9" s="11">
        <f>'Table 5.5'!K17</f>
        <v>0</v>
      </c>
      <c r="L9" s="25">
        <f>'Table 5.5'!L17</f>
        <v>0</v>
      </c>
      <c r="M9" s="37">
        <f>IF(L9&lt;&gt;0,K9/L9,0)</f>
        <v>0</v>
      </c>
      <c r="N9" s="11">
        <f>'Table 5.5'!N17</f>
        <v>0</v>
      </c>
      <c r="O9" s="25">
        <f>'Table 5.5'!O17</f>
        <v>0</v>
      </c>
      <c r="P9" s="37">
        <f>IF(O9&lt;&gt;0,N9/O9,0)</f>
        <v>0</v>
      </c>
      <c r="Q9" s="11">
        <f>'Table 5.5'!Q17</f>
        <v>2075.2860242769257</v>
      </c>
      <c r="R9" s="25">
        <f>'Table 5.5'!R17</f>
        <v>15214.803203218862</v>
      </c>
      <c r="S9" s="37">
        <f>IF(R9&lt;&gt;0,Q9/R9,0)</f>
        <v>0.13639913685100283</v>
      </c>
    </row>
    <row r="10" spans="1:19" ht="12.75" customHeight="1">
      <c r="A10" s="114" t="s">
        <v>29</v>
      </c>
      <c r="B10" s="11">
        <f>'Table 5.6'!B12</f>
        <v>149.91933402109922</v>
      </c>
      <c r="C10" s="25">
        <f>'Table 5.6'!C12</f>
        <v>204.86000000000004</v>
      </c>
      <c r="D10" s="37">
        <f>IF(C10&lt;&gt;0,B10/C10,0)</f>
        <v>0.7318135996343805</v>
      </c>
      <c r="E10" s="11">
        <f>'Table 5.6'!E12</f>
        <v>27855.048573439548</v>
      </c>
      <c r="F10" s="25">
        <f>'Table 5.6'!F12</f>
        <v>37841.18512643935</v>
      </c>
      <c r="G10" s="37">
        <f>IF(F10&lt;&gt;0,E10/F10,0)</f>
        <v>0.7361040221221147</v>
      </c>
      <c r="H10" s="11">
        <f>'Table 5.6'!H12</f>
        <v>318.3825532939583</v>
      </c>
      <c r="I10" s="25">
        <f>'Table 5.6'!I12</f>
        <v>432.01526174054266</v>
      </c>
      <c r="J10" s="37">
        <f>IF(I10&lt;&gt;0,H10/I10,0)</f>
        <v>0.7369706153695347</v>
      </c>
      <c r="K10" s="11">
        <f>'Table 5.6'!K12</f>
        <v>0</v>
      </c>
      <c r="L10" s="25">
        <f>'Table 5.6'!L12</f>
        <v>0</v>
      </c>
      <c r="M10" s="37">
        <f>IF(L10&lt;&gt;0,K10/L10,0)</f>
        <v>0</v>
      </c>
      <c r="N10" s="11">
        <f>'Table 5.6'!N12</f>
        <v>0</v>
      </c>
      <c r="O10" s="25">
        <f>'Table 5.6'!O12</f>
        <v>0</v>
      </c>
      <c r="P10" s="37">
        <f>IF(O10&lt;&gt;0,N10/O10,0)</f>
        <v>0</v>
      </c>
      <c r="Q10" s="11">
        <f>'Table 5.6'!Q12</f>
        <v>28323.350460754606</v>
      </c>
      <c r="R10" s="25">
        <f>'Table 5.6'!R12</f>
        <v>38478.06038817989</v>
      </c>
      <c r="S10" s="37">
        <f>IF(R10&lt;&gt;0,Q10/R10,0)</f>
        <v>0.736090909339476</v>
      </c>
    </row>
    <row r="11" spans="1:19" ht="12.75" customHeight="1">
      <c r="A11" s="114" t="s">
        <v>33</v>
      </c>
      <c r="B11" s="11">
        <f>'Table 5.7'!B12</f>
        <v>0</v>
      </c>
      <c r="C11" s="25">
        <f>'Table 5.7'!C12</f>
        <v>0</v>
      </c>
      <c r="D11" s="37">
        <f>IF(C11&lt;&gt;0,B11/C11,0)</f>
        <v>0</v>
      </c>
      <c r="E11" s="11">
        <f>'Table 5.7'!E12</f>
        <v>69.97995778540444</v>
      </c>
      <c r="F11" s="25">
        <f>'Table 5.7'!F12</f>
        <v>79.11917733272475</v>
      </c>
      <c r="G11" s="37">
        <f>IF(F11&lt;&gt;0,E11/F11,0)</f>
        <v>0.8844879350945904</v>
      </c>
      <c r="H11" s="11">
        <f>'Table 5.7'!H12</f>
        <v>36.34732023691595</v>
      </c>
      <c r="I11" s="25">
        <f>'Table 5.7'!I12</f>
        <v>45.32208961980823</v>
      </c>
      <c r="J11" s="37">
        <f>IF(I11&lt;&gt;0,H11/I11,0)</f>
        <v>0.8019780319447182</v>
      </c>
      <c r="K11" s="11">
        <f>'Table 5.7'!K12</f>
        <v>1711.9873855017172</v>
      </c>
      <c r="L11" s="25">
        <f>'Table 5.7'!L12</f>
        <v>1125.2759726797065</v>
      </c>
      <c r="M11" s="37">
        <f>IF(L11&lt;&gt;0,K11/L11,0)</f>
        <v>1.52139335333432</v>
      </c>
      <c r="N11" s="11">
        <f>'Table 5.7'!N12</f>
        <v>0</v>
      </c>
      <c r="O11" s="25">
        <f>'Table 5.7'!O12</f>
        <v>0</v>
      </c>
      <c r="P11" s="37">
        <f>IF(O11&lt;&gt;0,N11/O11,0)</f>
        <v>0</v>
      </c>
      <c r="Q11" s="11">
        <f>'Table 5.7'!Q12</f>
        <v>1818.3146635240373</v>
      </c>
      <c r="R11" s="25">
        <f>'Table 5.7'!R12</f>
        <v>1249.7172396322394</v>
      </c>
      <c r="S11" s="37">
        <f>IF(R11&lt;&gt;0,Q11/R11,0)</f>
        <v>1.4549808595575764</v>
      </c>
    </row>
    <row r="12" spans="1:19" ht="12.75" customHeight="1">
      <c r="A12" s="114" t="s">
        <v>55</v>
      </c>
      <c r="B12" s="11">
        <f>SUM(B9:B11)</f>
        <v>1965.1906178663423</v>
      </c>
      <c r="C12" s="25">
        <f>SUM(C9:C11)</f>
        <v>13485.984229999998</v>
      </c>
      <c r="D12" s="37">
        <f>IF(C12&lt;&gt;0,B12/C12,0)</f>
        <v>0.14572096365756632</v>
      </c>
      <c r="E12" s="11">
        <f>SUM(E9:E11)</f>
        <v>27943.2202607691</v>
      </c>
      <c r="F12" s="25">
        <f>SUM(F9:F11)</f>
        <v>38054.45707377207</v>
      </c>
      <c r="G12" s="37">
        <f>IF(F12&lt;&gt;0,E12/F12,0)</f>
        <v>0.7342955966129957</v>
      </c>
      <c r="H12" s="11">
        <f>SUM(H9:H11)</f>
        <v>596.5528844184062</v>
      </c>
      <c r="I12" s="25">
        <f>SUM(I9:I11)</f>
        <v>2276.863554579215</v>
      </c>
      <c r="J12" s="37">
        <f>IF(I12&lt;&gt;0,H12/I12,0)</f>
        <v>0.2620064268755246</v>
      </c>
      <c r="K12" s="11">
        <f>SUM(K9:K11)</f>
        <v>1711.9873855017172</v>
      </c>
      <c r="L12" s="25">
        <f>SUM(L9:L11)</f>
        <v>1125.2759726797065</v>
      </c>
      <c r="M12" s="37">
        <f>IF(L12&lt;&gt;0,K12/L12,0)</f>
        <v>1.52139335333432</v>
      </c>
      <c r="N12" s="11">
        <f>SUM(N9:N11)</f>
        <v>0</v>
      </c>
      <c r="O12" s="25">
        <f>SUM(O9:O11)</f>
        <v>0</v>
      </c>
      <c r="P12" s="37">
        <f>IF(O12&lt;&gt;0,N12/O12,0)</f>
        <v>0</v>
      </c>
      <c r="Q12" s="11">
        <f>SUM(Q9:Q11)</f>
        <v>32216.951148555567</v>
      </c>
      <c r="R12" s="25">
        <f>SUM(R9:R11)</f>
        <v>54942.580831030995</v>
      </c>
      <c r="S12" s="37">
        <f>IF(R12&lt;&gt;0,Q12/R12,0)</f>
        <v>0.5863749147065871</v>
      </c>
    </row>
    <row r="13" spans="1:19" ht="12.75" customHeight="1">
      <c r="A13" s="160"/>
      <c r="B13" s="11"/>
      <c r="C13" s="25"/>
      <c r="D13" s="36"/>
      <c r="E13" s="11"/>
      <c r="F13" s="25"/>
      <c r="G13" s="36"/>
      <c r="H13" s="11"/>
      <c r="I13" s="25"/>
      <c r="J13" s="36"/>
      <c r="K13" s="11"/>
      <c r="L13" s="25"/>
      <c r="M13" s="36"/>
      <c r="N13" s="11"/>
      <c r="O13" s="25"/>
      <c r="P13" s="36"/>
      <c r="Q13" s="11"/>
      <c r="R13" s="25"/>
      <c r="S13" s="36"/>
    </row>
    <row r="14" spans="1:19" ht="12.75" customHeight="1">
      <c r="A14" s="133" t="s">
        <v>50</v>
      </c>
      <c r="B14" s="11"/>
      <c r="C14" s="25"/>
      <c r="D14" s="36"/>
      <c r="E14" s="11"/>
      <c r="F14" s="25"/>
      <c r="G14" s="36"/>
      <c r="H14" s="11"/>
      <c r="I14" s="25"/>
      <c r="J14" s="36"/>
      <c r="K14" s="11"/>
      <c r="L14" s="25"/>
      <c r="M14" s="36"/>
      <c r="N14" s="11"/>
      <c r="O14" s="25"/>
      <c r="P14" s="36"/>
      <c r="Q14" s="11"/>
      <c r="R14" s="25"/>
      <c r="S14" s="36"/>
    </row>
    <row r="15" spans="1:19" ht="12.75" customHeight="1">
      <c r="A15" s="114" t="s">
        <v>28</v>
      </c>
      <c r="B15" s="11">
        <f>'Table 5.5'!B28</f>
        <v>8250.794461185566</v>
      </c>
      <c r="C15" s="25">
        <f>'Table 5.5'!C28</f>
        <v>52898.2673554491</v>
      </c>
      <c r="D15" s="37">
        <f>IF(C15&lt;&gt;0,B15/C15,0)</f>
        <v>0.15597475822307144</v>
      </c>
      <c r="E15" s="11">
        <f>'Table 5.5'!E28</f>
        <v>5.616991111856864</v>
      </c>
      <c r="F15" s="25">
        <f>'Table 5.5'!F28</f>
        <v>33.227043499999915</v>
      </c>
      <c r="G15" s="37">
        <f>IF(F15&lt;&gt;0,E15/F15,0)</f>
        <v>0.16904877834998705</v>
      </c>
      <c r="H15" s="11">
        <f>'Table 5.5'!H28</f>
        <v>650.1742116957771</v>
      </c>
      <c r="I15" s="25">
        <f>'Table 5.5'!I28</f>
        <v>4240.8879410340305</v>
      </c>
      <c r="J15" s="37">
        <f>IF(I15&lt;&gt;0,H15/I15,0)</f>
        <v>0.15331086808609448</v>
      </c>
      <c r="K15" s="11">
        <f>'Table 5.5'!K28</f>
        <v>0</v>
      </c>
      <c r="L15" s="25">
        <f>'Table 5.5'!L28</f>
        <v>0</v>
      </c>
      <c r="M15" s="37">
        <f>IF(L15&lt;&gt;0,K15/L15,0)</f>
        <v>0</v>
      </c>
      <c r="N15" s="11">
        <f>'Table 5.5'!N28</f>
        <v>102.85318478014214</v>
      </c>
      <c r="O15" s="25">
        <f>'Table 5.5'!O28</f>
        <v>638.5717228013091</v>
      </c>
      <c r="P15" s="37">
        <f>IF(O15&lt;&gt;0,N15/O15,0)</f>
        <v>0.1610675529585653</v>
      </c>
      <c r="Q15" s="11">
        <f>'Table 5.5'!Q28</f>
        <v>9009.438848773343</v>
      </c>
      <c r="R15" s="25">
        <f>'Table 5.5'!R28</f>
        <v>57810.95406278444</v>
      </c>
      <c r="S15" s="37">
        <f>IF(R15&lt;&gt;0,Q15/R15,0)</f>
        <v>0.1558431095772753</v>
      </c>
    </row>
    <row r="16" spans="1:19" ht="12.75" customHeight="1">
      <c r="A16" s="114" t="s">
        <v>29</v>
      </c>
      <c r="B16" s="11">
        <f>'Table 5.6'!B19</f>
        <v>283.67260603685247</v>
      </c>
      <c r="C16" s="25">
        <f>'Table 5.6'!C19</f>
        <v>351.13897927782887</v>
      </c>
      <c r="D16" s="37">
        <f>IF(C16&lt;&gt;0,B16/C16,0)</f>
        <v>0.8078641870528549</v>
      </c>
      <c r="E16" s="11">
        <f>'Table 5.6'!E19</f>
        <v>25742.291548110967</v>
      </c>
      <c r="F16" s="25">
        <f>'Table 5.6'!F19</f>
        <v>32590.27729259895</v>
      </c>
      <c r="G16" s="37">
        <f>IF(F16&lt;&gt;0,E16/F16,0)</f>
        <v>0.7898764197982716</v>
      </c>
      <c r="H16" s="11">
        <f>'Table 5.6'!H19</f>
        <v>792.0423854217884</v>
      </c>
      <c r="I16" s="25">
        <f>'Table 5.6'!I19</f>
        <v>1006.3313115354854</v>
      </c>
      <c r="J16" s="37">
        <f>IF(I16&lt;&gt;0,H16/I16,0)</f>
        <v>0.7870592679991943</v>
      </c>
      <c r="K16" s="11">
        <f>'Table 5.6'!K19</f>
        <v>529.5357397744756</v>
      </c>
      <c r="L16" s="25">
        <f>'Table 5.6'!L19</f>
        <v>660.091527749038</v>
      </c>
      <c r="M16" s="37">
        <f>IF(L16&lt;&gt;0,K16/L16,0)</f>
        <v>0.8022156284602416</v>
      </c>
      <c r="N16" s="11">
        <f>'Table 5.6'!N19</f>
        <v>0</v>
      </c>
      <c r="O16" s="25">
        <f>'Table 5.6'!O19</f>
        <v>0</v>
      </c>
      <c r="P16" s="37">
        <f>IF(O16&lt;&gt;0,N16/O16,0)</f>
        <v>0</v>
      </c>
      <c r="Q16" s="11">
        <f>'Table 5.6'!Q19</f>
        <v>27347.54227934408</v>
      </c>
      <c r="R16" s="25">
        <f>'Table 5.6'!R19</f>
        <v>34607.839111161295</v>
      </c>
      <c r="S16" s="37">
        <f>IF(R16&lt;&gt;0,Q16/R16,0)</f>
        <v>0.7902123617572034</v>
      </c>
    </row>
    <row r="17" spans="1:19" ht="12.75" customHeight="1">
      <c r="A17" s="114" t="s">
        <v>33</v>
      </c>
      <c r="B17" s="11">
        <f>'Table 5.7'!B19</f>
        <v>0</v>
      </c>
      <c r="C17" s="25">
        <f>'Table 5.7'!C19</f>
        <v>0</v>
      </c>
      <c r="D17" s="37">
        <f>IF(C17&lt;&gt;0,B17/C17,0)</f>
        <v>0</v>
      </c>
      <c r="E17" s="11">
        <f>'Table 5.7'!E19</f>
        <v>0</v>
      </c>
      <c r="F17" s="25">
        <f>'Table 5.7'!F19</f>
        <v>0</v>
      </c>
      <c r="G17" s="37">
        <f>IF(F17&lt;&gt;0,E17/F17,0)</f>
        <v>0</v>
      </c>
      <c r="H17" s="11">
        <f>'Table 5.7'!H19</f>
        <v>392.17659326912616</v>
      </c>
      <c r="I17" s="25">
        <f>'Table 5.7'!I19</f>
        <v>329.97409719043327</v>
      </c>
      <c r="J17" s="37">
        <f>IF(I17&lt;&gt;0,H17/I17,0)</f>
        <v>1.188507208924326</v>
      </c>
      <c r="K17" s="11">
        <f>'Table 5.7'!K19</f>
        <v>81.18163015571503</v>
      </c>
      <c r="L17" s="25">
        <f>'Table 5.7'!L19</f>
        <v>70.36649508458397</v>
      </c>
      <c r="M17" s="37">
        <f>IF(L17&lt;&gt;0,K17/L17,0)</f>
        <v>1.1536972256203855</v>
      </c>
      <c r="N17" s="11">
        <f>'Table 5.7'!N19</f>
        <v>0</v>
      </c>
      <c r="O17" s="25">
        <f>'Table 5.7'!O19</f>
        <v>0</v>
      </c>
      <c r="P17" s="37">
        <f>IF(O17&lt;&gt;0,N17/O17,0)</f>
        <v>0</v>
      </c>
      <c r="Q17" s="11">
        <f>'Table 5.7'!Q19</f>
        <v>473.3582234248412</v>
      </c>
      <c r="R17" s="25">
        <f>'Table 5.7'!R19</f>
        <v>400.34059227501723</v>
      </c>
      <c r="S17" s="37">
        <f>IF(R17&lt;&gt;0,Q17/R17,0)</f>
        <v>1.1823887773530193</v>
      </c>
    </row>
    <row r="18" spans="1:19" ht="12.75" customHeight="1">
      <c r="A18" s="114" t="s">
        <v>55</v>
      </c>
      <c r="B18" s="11">
        <f>SUM(B15:B17)</f>
        <v>8534.467067222418</v>
      </c>
      <c r="C18" s="25">
        <f>SUM(C15:C17)</f>
        <v>53249.406334726926</v>
      </c>
      <c r="D18" s="37">
        <f>IF(C18&lt;&gt;0,B18/C18,0)</f>
        <v>0.16027346884535337</v>
      </c>
      <c r="E18" s="11">
        <f>SUM(E15:E17)</f>
        <v>25747.908539222823</v>
      </c>
      <c r="F18" s="25">
        <f>SUM(F15:F17)</f>
        <v>32623.504336098948</v>
      </c>
      <c r="G18" s="37">
        <f>IF(F18&lt;&gt;0,E18/F18,0)</f>
        <v>0.7892441067629863</v>
      </c>
      <c r="H18" s="11">
        <f>SUM(H15:H17)</f>
        <v>1834.3931903866917</v>
      </c>
      <c r="I18" s="25">
        <f>SUM(I15:I17)</f>
        <v>5577.193349759948</v>
      </c>
      <c r="J18" s="37">
        <f>IF(I18&lt;&gt;0,H18/I18,0)</f>
        <v>0.32890973565864395</v>
      </c>
      <c r="K18" s="11">
        <f>SUM(K15:K17)</f>
        <v>610.7173699301907</v>
      </c>
      <c r="L18" s="25">
        <f>SUM(L15:L17)</f>
        <v>730.4580228336221</v>
      </c>
      <c r="M18" s="37">
        <f>IF(L18&lt;&gt;0,K18/L18,0)</f>
        <v>0.8360745598509156</v>
      </c>
      <c r="N18" s="11">
        <f>SUM(N15:N17)</f>
        <v>102.85318478014214</v>
      </c>
      <c r="O18" s="25">
        <f>SUM(O15:O17)</f>
        <v>638.5717228013091</v>
      </c>
      <c r="P18" s="37">
        <f>IF(O18&lt;&gt;0,N18/O18,0)</f>
        <v>0.1610675529585653</v>
      </c>
      <c r="Q18" s="11">
        <f>SUM(Q15:Q17)</f>
        <v>36830.339351542265</v>
      </c>
      <c r="R18" s="25">
        <f>SUM(R15:R17)</f>
        <v>92819.13376622077</v>
      </c>
      <c r="S18" s="37">
        <f>IF(R18&lt;&gt;0,Q18/R18,0)</f>
        <v>0.3967968441108826</v>
      </c>
    </row>
    <row r="19" spans="1:19" ht="12.75" customHeight="1">
      <c r="A19" s="161"/>
      <c r="B19" s="39"/>
      <c r="C19" s="40"/>
      <c r="D19" s="42"/>
      <c r="E19" s="39"/>
      <c r="F19" s="40"/>
      <c r="G19" s="42"/>
      <c r="H19" s="39"/>
      <c r="I19" s="40"/>
      <c r="J19" s="42"/>
      <c r="K19" s="39"/>
      <c r="L19" s="40"/>
      <c r="M19" s="42"/>
      <c r="N19" s="39"/>
      <c r="O19" s="40"/>
      <c r="P19" s="42"/>
      <c r="Q19" s="39"/>
      <c r="R19" s="40"/>
      <c r="S19" s="42"/>
    </row>
    <row r="20" spans="1:19" ht="12.75" customHeight="1">
      <c r="A20" s="162" t="s">
        <v>73</v>
      </c>
      <c r="B20" s="128"/>
      <c r="C20" s="129"/>
      <c r="D20" s="131"/>
      <c r="E20" s="128"/>
      <c r="F20" s="129"/>
      <c r="G20" s="131"/>
      <c r="H20" s="128"/>
      <c r="I20" s="129"/>
      <c r="J20" s="131"/>
      <c r="K20" s="128"/>
      <c r="L20" s="129"/>
      <c r="M20" s="131"/>
      <c r="N20" s="128"/>
      <c r="O20" s="129"/>
      <c r="P20" s="131"/>
      <c r="Q20" s="128"/>
      <c r="R20" s="129"/>
      <c r="S20" s="131"/>
    </row>
    <row r="21" spans="1:20" ht="12.75" customHeight="1">
      <c r="A21" s="114" t="s">
        <v>28</v>
      </c>
      <c r="B21" s="11">
        <f aca="true" t="shared" si="0" ref="B21:C23">SUM(B9,B15)</f>
        <v>10066.065745030808</v>
      </c>
      <c r="C21" s="25">
        <f t="shared" si="0"/>
        <v>66179.39158544909</v>
      </c>
      <c r="D21" s="37">
        <f>IF(C21&lt;&gt;0,B21/C21,0)</f>
        <v>0.1521027241846696</v>
      </c>
      <c r="E21" s="11">
        <f aca="true" t="shared" si="1" ref="E21:F23">SUM(E9,E15)</f>
        <v>23.80872065600734</v>
      </c>
      <c r="F21" s="25">
        <f t="shared" si="1"/>
        <v>167.37981350000007</v>
      </c>
      <c r="G21" s="37">
        <f>IF(F21&lt;&gt;0,E21/F21,0)</f>
        <v>0.14224368015565586</v>
      </c>
      <c r="H21" s="11">
        <f aca="true" t="shared" si="2" ref="H21:I23">SUM(H9,H15)</f>
        <v>891.9972225833089</v>
      </c>
      <c r="I21" s="25">
        <f t="shared" si="2"/>
        <v>6040.414144252894</v>
      </c>
      <c r="J21" s="37">
        <f>IF(I21&lt;&gt;0,H21/I21,0)</f>
        <v>0.14767153398446906</v>
      </c>
      <c r="K21" s="11">
        <f aca="true" t="shared" si="3" ref="K21:L23">SUM(K9,K15)</f>
        <v>0</v>
      </c>
      <c r="L21" s="25">
        <f t="shared" si="3"/>
        <v>0</v>
      </c>
      <c r="M21" s="37">
        <f>IF(L21&lt;&gt;0,K21/L21,0)</f>
        <v>0</v>
      </c>
      <c r="N21" s="11">
        <f aca="true" t="shared" si="4" ref="N21:O23">SUM(N9,N15)</f>
        <v>102.85318478014214</v>
      </c>
      <c r="O21" s="25">
        <f t="shared" si="4"/>
        <v>638.5717228013091</v>
      </c>
      <c r="P21" s="37">
        <f>IF(O21&lt;&gt;0,N21/O21,0)</f>
        <v>0.1610675529585653</v>
      </c>
      <c r="Q21" s="11">
        <f aca="true" t="shared" si="5" ref="Q21:R23">SUM(Q9,Q15)</f>
        <v>11084.724873050269</v>
      </c>
      <c r="R21" s="25">
        <f t="shared" si="5"/>
        <v>73025.7572660033</v>
      </c>
      <c r="S21" s="37">
        <f>IF(R21&lt;&gt;0,Q21/R21,0)</f>
        <v>0.15179198803338798</v>
      </c>
      <c r="T21" s="13"/>
    </row>
    <row r="22" spans="1:20" ht="12.75" customHeight="1">
      <c r="A22" s="114" t="s">
        <v>29</v>
      </c>
      <c r="B22" s="11">
        <f t="shared" si="0"/>
        <v>433.59194005795166</v>
      </c>
      <c r="C22" s="25">
        <f t="shared" si="0"/>
        <v>555.9989792778289</v>
      </c>
      <c r="D22" s="37">
        <f>IF(C22&lt;&gt;0,B22/C22,0)</f>
        <v>0.7798430504695023</v>
      </c>
      <c r="E22" s="11">
        <f t="shared" si="1"/>
        <v>53597.340121550515</v>
      </c>
      <c r="F22" s="25">
        <f t="shared" si="1"/>
        <v>70431.46241903829</v>
      </c>
      <c r="G22" s="37">
        <f>IF(F22&lt;&gt;0,E22/F22,0)</f>
        <v>0.7609857623382622</v>
      </c>
      <c r="H22" s="11">
        <f t="shared" si="2"/>
        <v>1110.4249387157467</v>
      </c>
      <c r="I22" s="25">
        <f t="shared" si="2"/>
        <v>1438.346573276028</v>
      </c>
      <c r="J22" s="37">
        <f>IF(I22&lt;&gt;0,H22/I22,0)</f>
        <v>0.7720148671725232</v>
      </c>
      <c r="K22" s="11">
        <f t="shared" si="3"/>
        <v>529.5357397744756</v>
      </c>
      <c r="L22" s="25">
        <f t="shared" si="3"/>
        <v>660.091527749038</v>
      </c>
      <c r="M22" s="37">
        <f>IF(L22&lt;&gt;0,K22/L22,0)</f>
        <v>0.8022156284602416</v>
      </c>
      <c r="N22" s="11">
        <f t="shared" si="4"/>
        <v>0</v>
      </c>
      <c r="O22" s="25">
        <f t="shared" si="4"/>
        <v>0</v>
      </c>
      <c r="P22" s="37">
        <f>IF(O22&lt;&gt;0,N22/O22,0)</f>
        <v>0</v>
      </c>
      <c r="Q22" s="11">
        <f t="shared" si="5"/>
        <v>55670.89274009869</v>
      </c>
      <c r="R22" s="25">
        <f t="shared" si="5"/>
        <v>73085.89949934118</v>
      </c>
      <c r="S22" s="37">
        <f>IF(R22&lt;&gt;0,Q22/R22,0)</f>
        <v>0.7617186505394317</v>
      </c>
      <c r="T22" s="13"/>
    </row>
    <row r="23" spans="1:20" ht="12.75" customHeight="1">
      <c r="A23" s="114" t="s">
        <v>33</v>
      </c>
      <c r="B23" s="11">
        <f t="shared" si="0"/>
        <v>0</v>
      </c>
      <c r="C23" s="25">
        <f t="shared" si="0"/>
        <v>0</v>
      </c>
      <c r="D23" s="37">
        <f>IF(C23&lt;&gt;0,B23/C23,0)</f>
        <v>0</v>
      </c>
      <c r="E23" s="11">
        <f t="shared" si="1"/>
        <v>69.97995778540444</v>
      </c>
      <c r="F23" s="25">
        <f t="shared" si="1"/>
        <v>79.11917733272475</v>
      </c>
      <c r="G23" s="37">
        <f>IF(F23&lt;&gt;0,E23/F23,0)</f>
        <v>0.8844879350945904</v>
      </c>
      <c r="H23" s="11">
        <f t="shared" si="2"/>
        <v>428.5239135060421</v>
      </c>
      <c r="I23" s="25">
        <f t="shared" si="2"/>
        <v>375.2961868102415</v>
      </c>
      <c r="J23" s="37">
        <f>IF(I23&lt;&gt;0,H23/I23,0)</f>
        <v>1.1418285838398718</v>
      </c>
      <c r="K23" s="11">
        <f t="shared" si="3"/>
        <v>1793.1690156574323</v>
      </c>
      <c r="L23" s="25">
        <f t="shared" si="3"/>
        <v>1195.6424677642904</v>
      </c>
      <c r="M23" s="37">
        <f>IF(L23&lt;&gt;0,K23/L23,0)</f>
        <v>1.4997535333538676</v>
      </c>
      <c r="N23" s="11">
        <f t="shared" si="4"/>
        <v>0</v>
      </c>
      <c r="O23" s="25">
        <f t="shared" si="4"/>
        <v>0</v>
      </c>
      <c r="P23" s="37">
        <f>IF(O23&lt;&gt;0,N23/O23,0)</f>
        <v>0</v>
      </c>
      <c r="Q23" s="11">
        <f t="shared" si="5"/>
        <v>2291.6728869488784</v>
      </c>
      <c r="R23" s="25">
        <f t="shared" si="5"/>
        <v>1650.0578319072565</v>
      </c>
      <c r="S23" s="37">
        <f>IF(R23&lt;&gt;0,Q23/R23,0)</f>
        <v>1.3888439802743135</v>
      </c>
      <c r="T23" s="13"/>
    </row>
    <row r="24" spans="1:20" ht="12.75" customHeight="1">
      <c r="A24" s="161" t="s">
        <v>74</v>
      </c>
      <c r="B24" s="39">
        <f>SUM(B21:B23)</f>
        <v>10499.65768508876</v>
      </c>
      <c r="C24" s="40">
        <f>SUM(C21:C23)</f>
        <v>66735.39056472693</v>
      </c>
      <c r="D24" s="42">
        <f>IF(C24&lt;&gt;0,B24/C24,0)</f>
        <v>0.15733267755292596</v>
      </c>
      <c r="E24" s="39">
        <f>SUM(E21:E23)</f>
        <v>53691.12879999193</v>
      </c>
      <c r="F24" s="40">
        <f>SUM(F21:F23)</f>
        <v>70677.96140987102</v>
      </c>
      <c r="G24" s="42">
        <f>IF(F24&lt;&gt;0,E24/F24,0)</f>
        <v>0.7596587073108949</v>
      </c>
      <c r="H24" s="39">
        <f>SUM(H21:H23)</f>
        <v>2430.946074805098</v>
      </c>
      <c r="I24" s="40">
        <f>SUM(I21:I23)</f>
        <v>7854.056904339163</v>
      </c>
      <c r="J24" s="42">
        <f>IF(I24&lt;&gt;0,H24/I24,0)</f>
        <v>0.30951470105367623</v>
      </c>
      <c r="K24" s="39">
        <f>SUM(K21:K23)</f>
        <v>2322.704755431908</v>
      </c>
      <c r="L24" s="40">
        <f>SUM(L21:L23)</f>
        <v>1855.7339955133284</v>
      </c>
      <c r="M24" s="42">
        <f>IF(L24&lt;&gt;0,K24/L24,0)</f>
        <v>1.2516366898745137</v>
      </c>
      <c r="N24" s="39">
        <f>SUM(N21:N23)</f>
        <v>102.85318478014214</v>
      </c>
      <c r="O24" s="40">
        <f>SUM(O21:O23)</f>
        <v>638.5717228013091</v>
      </c>
      <c r="P24" s="42">
        <f>IF(O24&lt;&gt;0,N24/O24,0)</f>
        <v>0.1610675529585653</v>
      </c>
      <c r="Q24" s="39">
        <f>SUM(Q21:Q23)</f>
        <v>69047.29050009784</v>
      </c>
      <c r="R24" s="40">
        <f>SUM(R21:R23)</f>
        <v>147761.71459725176</v>
      </c>
      <c r="S24" s="42">
        <f>IF(R24&lt;&gt;0,Q24/R24,0)</f>
        <v>0.46728809751766415</v>
      </c>
      <c r="T24" s="13"/>
    </row>
    <row r="25" spans="1:17" ht="12.75" customHeight="1">
      <c r="A25" s="76"/>
      <c r="B25" s="25"/>
      <c r="C25" s="58"/>
      <c r="D25" s="59"/>
      <c r="E25" s="58"/>
      <c r="F25" s="60"/>
      <c r="G25" s="32"/>
      <c r="H25" s="61"/>
      <c r="I25" s="32"/>
      <c r="J25" s="59"/>
      <c r="M25" s="7"/>
      <c r="N25" s="7"/>
      <c r="O25" s="7"/>
      <c r="P25" s="7"/>
      <c r="Q25" s="7"/>
    </row>
    <row r="26" spans="2:20" ht="12.75" customHeight="1">
      <c r="B26" s="8" t="s">
        <v>47</v>
      </c>
      <c r="C26" s="94" t="s">
        <v>28</v>
      </c>
      <c r="D26" s="95">
        <f>'Table 5.12'!D33-'Table 5.8'!D21</f>
        <v>0.22930909907628835</v>
      </c>
      <c r="E26" s="58"/>
      <c r="F26" s="94" t="s">
        <v>28</v>
      </c>
      <c r="G26" s="95">
        <f>'Table 5.12'!G33-'Table 5.8'!G21</f>
        <v>0.5695256416686738</v>
      </c>
      <c r="H26" s="61"/>
      <c r="I26" s="94" t="s">
        <v>28</v>
      </c>
      <c r="J26" s="95">
        <f>'Table 5.12'!J33-'Table 5.8'!J21</f>
        <v>1.706178641233519</v>
      </c>
      <c r="L26" s="94" t="s">
        <v>28</v>
      </c>
      <c r="M26" s="95">
        <f>'Table 5.12'!M33-'Table 5.8'!M21</f>
        <v>0</v>
      </c>
      <c r="N26" s="7"/>
      <c r="O26" s="94" t="s">
        <v>28</v>
      </c>
      <c r="P26" s="95">
        <f>'Table 5.12'!P33-'Table 5.8'!P21</f>
        <v>0.21715371158709187</v>
      </c>
      <c r="Q26" s="7"/>
      <c r="R26" s="103" t="s">
        <v>28</v>
      </c>
      <c r="S26" s="104">
        <f>'Table 5.12'!S33-'Table 5.8'!S21</f>
        <v>0.26093571265394433</v>
      </c>
      <c r="T26" s="180"/>
    </row>
    <row r="27" spans="3:20" ht="12.75" customHeight="1">
      <c r="C27" s="35" t="s">
        <v>29</v>
      </c>
      <c r="D27" s="96">
        <f>'Table 5.12'!D34-'Table 5.8'!D22</f>
        <v>0.5439862964778189</v>
      </c>
      <c r="E27" s="32"/>
      <c r="F27" s="35" t="s">
        <v>29</v>
      </c>
      <c r="G27" s="96">
        <f>'Table 5.12'!G34-'Table 5.8'!G22</f>
        <v>0.760521809671889</v>
      </c>
      <c r="H27" s="62"/>
      <c r="I27" s="35" t="s">
        <v>29</v>
      </c>
      <c r="J27" s="96">
        <f>'Table 5.12'!J34-'Table 5.8'!J22</f>
        <v>1.8833620991854976</v>
      </c>
      <c r="L27" s="35" t="s">
        <v>29</v>
      </c>
      <c r="M27" s="96">
        <f>'Table 5.12'!M34-'Table 5.8'!M22</f>
        <v>2.8208950350657984</v>
      </c>
      <c r="N27" s="7"/>
      <c r="O27" s="35" t="s">
        <v>29</v>
      </c>
      <c r="P27" s="96">
        <f>'Table 5.12'!P34-'Table 5.8'!P22</f>
        <v>1.3358989701030117</v>
      </c>
      <c r="Q27" s="7"/>
      <c r="R27" s="105" t="s">
        <v>29</v>
      </c>
      <c r="S27" s="106">
        <f>'Table 5.12'!S34-'Table 5.8'!S22</f>
        <v>0.8060797177216003</v>
      </c>
      <c r="T27" s="180"/>
    </row>
    <row r="28" spans="3:20" ht="12.75">
      <c r="C28" s="35" t="s">
        <v>33</v>
      </c>
      <c r="D28" s="96">
        <f>'Table 5.12'!D35-'Table 5.8'!D23</f>
        <v>13.312083780822647</v>
      </c>
      <c r="F28" s="35" t="s">
        <v>33</v>
      </c>
      <c r="G28" s="96">
        <f>'Table 5.12'!G35-'Table 5.8'!G23</f>
        <v>-0.8844879350945904</v>
      </c>
      <c r="I28" s="35" t="s">
        <v>33</v>
      </c>
      <c r="J28" s="96">
        <f>'Table 5.12'!J35-'Table 5.8'!J23</f>
        <v>13.245820999635129</v>
      </c>
      <c r="L28" s="35" t="s">
        <v>33</v>
      </c>
      <c r="M28" s="96">
        <f>'Table 5.12'!M35-'Table 5.8'!M23</f>
        <v>14.002116201407905</v>
      </c>
      <c r="O28" s="35" t="s">
        <v>33</v>
      </c>
      <c r="P28" s="96">
        <f>'Table 5.12'!P35-'Table 5.8'!P23</f>
        <v>13.266338692372065</v>
      </c>
      <c r="R28" s="105" t="s">
        <v>33</v>
      </c>
      <c r="S28" s="106">
        <f>'Table 5.12'!S35-'Table 5.8'!S23</f>
        <v>13.14687317667192</v>
      </c>
      <c r="T28" s="180"/>
    </row>
    <row r="29" spans="1:20" ht="12.75">
      <c r="A29" s="91"/>
      <c r="B29" s="79"/>
      <c r="C29" s="97" t="s">
        <v>74</v>
      </c>
      <c r="D29" s="98">
        <f>'Table 5.12'!D36-'Table 5.8'!D24</f>
        <v>0.2676003044792744</v>
      </c>
      <c r="E29" s="79"/>
      <c r="F29" s="97" t="s">
        <v>74</v>
      </c>
      <c r="G29" s="98">
        <f>'Table 5.12'!G36-'Table 5.8'!G24</f>
        <v>0.652513246136271</v>
      </c>
      <c r="H29" s="79"/>
      <c r="I29" s="97" t="s">
        <v>74</v>
      </c>
      <c r="J29" s="98">
        <f>'Table 5.12'!J36-'Table 5.8'!J24</f>
        <v>1.8364927917558782</v>
      </c>
      <c r="K29" s="79"/>
      <c r="L29" s="97" t="s">
        <v>74</v>
      </c>
      <c r="M29" s="98">
        <f>'Table 5.12'!M36-'Table 5.8'!M24</f>
        <v>10.917750925806907</v>
      </c>
      <c r="N29" s="79"/>
      <c r="O29" s="97" t="s">
        <v>74</v>
      </c>
      <c r="P29" s="98">
        <f>'Table 5.12'!P36-'Table 5.8'!P24</f>
        <v>0.7649418403996834</v>
      </c>
      <c r="Q29" s="79"/>
      <c r="R29" s="107" t="s">
        <v>74</v>
      </c>
      <c r="S29" s="108">
        <f>'Table 5.12'!S36-'Table 5.8'!S24</f>
        <v>0.0510050336182471</v>
      </c>
      <c r="T29" s="180"/>
    </row>
    <row r="30" spans="1:19" ht="12.75">
      <c r="A30" s="72"/>
      <c r="B30" s="8" t="s">
        <v>75</v>
      </c>
      <c r="C30" s="94" t="s">
        <v>28</v>
      </c>
      <c r="D30" s="99">
        <f>IF('Table 5.12'!D33&lt;&gt;0,'Table 5.8'!D26/'Table 5.12'!D33,0)</f>
        <v>0.6012113025646756</v>
      </c>
      <c r="E30" s="80"/>
      <c r="F30" s="94" t="s">
        <v>28</v>
      </c>
      <c r="G30" s="99">
        <f>IF('Table 5.12'!G33&lt;&gt;0,'Table 5.8'!G26/'Table 5.12'!G33,0)</f>
        <v>0.8001548032569424</v>
      </c>
      <c r="H30" s="80"/>
      <c r="I30" s="94" t="s">
        <v>28</v>
      </c>
      <c r="J30" s="99">
        <f>IF('Table 5.12'!J33&lt;&gt;0,'Table 5.8'!J26/'Table 5.12'!J33,0)</f>
        <v>0.9203433287336152</v>
      </c>
      <c r="K30" s="80"/>
      <c r="L30" s="94" t="s">
        <v>28</v>
      </c>
      <c r="M30" s="99">
        <f>IF('Table 5.12'!M33&lt;&gt;0,'Table 5.8'!M26/'Table 5.12'!M33,0)</f>
        <v>0</v>
      </c>
      <c r="N30" s="80"/>
      <c r="O30" s="94" t="s">
        <v>28</v>
      </c>
      <c r="P30" s="99">
        <f>IF('Table 5.12'!P33&lt;&gt;0,'Table 5.8'!P26/'Table 5.12'!P33,0)</f>
        <v>0.5741446395087023</v>
      </c>
      <c r="Q30" s="79"/>
      <c r="R30" s="103" t="s">
        <v>28</v>
      </c>
      <c r="S30" s="109">
        <f>IF('Table 5.12'!S33&lt;&gt;0,'Table 5.8'!S26/'Table 5.12'!S33,0)</f>
        <v>0.6322224367770747</v>
      </c>
    </row>
    <row r="31" spans="1:19" ht="12.75">
      <c r="A31" s="72"/>
      <c r="B31" s="92"/>
      <c r="C31" s="35" t="s">
        <v>29</v>
      </c>
      <c r="D31" s="100">
        <f>IF('Table 5.12'!D34&lt;&gt;0,'Table 5.8'!D27/'Table 5.12'!D34,0)</f>
        <v>0.4109187469912356</v>
      </c>
      <c r="E31" s="80"/>
      <c r="F31" s="35" t="s">
        <v>29</v>
      </c>
      <c r="G31" s="100">
        <f>IF('Table 5.12'!G34&lt;&gt;0,'Table 5.8'!G27/'Table 5.12'!G34,0)</f>
        <v>0.4998475352095158</v>
      </c>
      <c r="H31" s="80"/>
      <c r="I31" s="35" t="s">
        <v>29</v>
      </c>
      <c r="J31" s="100">
        <f>IF('Table 5.12'!J34&lt;&gt;0,'Table 5.8'!J27/'Table 5.12'!J34,0)</f>
        <v>0.7092635520479869</v>
      </c>
      <c r="K31" s="80"/>
      <c r="L31" s="35" t="s">
        <v>29</v>
      </c>
      <c r="M31" s="100">
        <f>IF('Table 5.12'!M34&lt;&gt;0,'Table 5.8'!M27/'Table 5.12'!M34,0)</f>
        <v>0.7785837356456788</v>
      </c>
      <c r="N31" s="80"/>
      <c r="O31" s="35" t="s">
        <v>29</v>
      </c>
      <c r="P31" s="100">
        <f>IF('Table 5.12'!P34&lt;&gt;0,'Table 5.8'!P27/'Table 5.12'!P34,0)</f>
        <v>1</v>
      </c>
      <c r="Q31" s="79"/>
      <c r="R31" s="105" t="s">
        <v>29</v>
      </c>
      <c r="S31" s="110">
        <f>IF('Table 5.12'!S34&lt;&gt;0,'Table 5.8'!S27/'Table 5.12'!S34,0)</f>
        <v>0.5141475677230654</v>
      </c>
    </row>
    <row r="32" spans="1:19" ht="12.75">
      <c r="A32" s="72"/>
      <c r="B32" s="80"/>
      <c r="C32" s="35" t="s">
        <v>33</v>
      </c>
      <c r="D32" s="100">
        <f>IF('Table 5.12'!D35&lt;&gt;0,'Table 5.8'!D28/'Table 5.12'!D35,0)</f>
        <v>1</v>
      </c>
      <c r="E32" s="80"/>
      <c r="F32" s="35" t="s">
        <v>33</v>
      </c>
      <c r="G32" s="100">
        <f>IF('Table 5.12'!G35&lt;&gt;0,'Table 5.8'!G28/'Table 5.12'!G35,0)</f>
        <v>0</v>
      </c>
      <c r="H32" s="80"/>
      <c r="I32" s="35" t="s">
        <v>33</v>
      </c>
      <c r="J32" s="100">
        <f>IF('Table 5.12'!J35&lt;&gt;0,'Table 5.8'!J28/'Table 5.12'!J35,0)</f>
        <v>0.9206382823535455</v>
      </c>
      <c r="K32" s="80"/>
      <c r="L32" s="35" t="s">
        <v>33</v>
      </c>
      <c r="M32" s="100">
        <f>IF('Table 5.12'!M35&lt;&gt;0,'Table 5.8'!M28/'Table 5.12'!M35,0)</f>
        <v>0.9032533778818446</v>
      </c>
      <c r="N32" s="80"/>
      <c r="O32" s="35" t="s">
        <v>33</v>
      </c>
      <c r="P32" s="100">
        <f>IF('Table 5.12'!P35&lt;&gt;0,'Table 5.8'!P28/'Table 5.12'!P35,0)</f>
        <v>1</v>
      </c>
      <c r="Q32" s="79"/>
      <c r="R32" s="105" t="s">
        <v>33</v>
      </c>
      <c r="S32" s="110">
        <f>IF('Table 5.12'!S35&lt;&gt;0,'Table 5.8'!S28/'Table 5.12'!S35,0)</f>
        <v>0.9044530128593882</v>
      </c>
    </row>
    <row r="33" spans="1:19" ht="12.75">
      <c r="A33" s="70"/>
      <c r="B33" s="50"/>
      <c r="C33" s="97" t="s">
        <v>74</v>
      </c>
      <c r="D33" s="101">
        <f>IF('Table 5.12'!D36&lt;&gt;0,'Table 5.8'!D29/'Table 5.12'!D36,0)</f>
        <v>0.6297470796441881</v>
      </c>
      <c r="E33" s="7"/>
      <c r="F33" s="97" t="s">
        <v>74</v>
      </c>
      <c r="G33" s="101">
        <f>IF('Table 5.12'!G36&lt;&gt;0,'Table 5.8'!G29/'Table 5.12'!G36,0)</f>
        <v>0.46206359256991414</v>
      </c>
      <c r="H33" s="6"/>
      <c r="I33" s="97" t="s">
        <v>74</v>
      </c>
      <c r="J33" s="101">
        <f>IF('Table 5.12'!J36&lt;&gt;0,'Table 5.8'!J29/'Table 5.12'!J36,0)</f>
        <v>0.8557718451166918</v>
      </c>
      <c r="K33" s="50"/>
      <c r="L33" s="97" t="s">
        <v>74</v>
      </c>
      <c r="M33" s="101">
        <f>IF('Table 5.12'!M36&lt;&gt;0,'Table 5.8'!M29/'Table 5.12'!M36,0)</f>
        <v>0.8971487531335052</v>
      </c>
      <c r="O33" s="97" t="s">
        <v>74</v>
      </c>
      <c r="P33" s="101">
        <f>IF('Table 5.12'!P36&lt;&gt;0,'Table 5.8'!P29/'Table 5.12'!P36,0)</f>
        <v>0.8260627223505361</v>
      </c>
      <c r="R33" s="107" t="s">
        <v>74</v>
      </c>
      <c r="S33" s="111">
        <f>IF('Table 5.12'!S36&lt;&gt;0,'Table 5.8'!S29/'Table 5.12'!S36,0)</f>
        <v>0.09840962681960012</v>
      </c>
    </row>
    <row r="34" spans="1:12" ht="12.75" hidden="1">
      <c r="A34" s="72"/>
      <c r="B34" s="79"/>
      <c r="C34" s="80"/>
      <c r="D34" s="80"/>
      <c r="E34" s="80"/>
      <c r="F34" s="73"/>
      <c r="G34" s="80"/>
      <c r="H34" s="6"/>
      <c r="I34" s="7"/>
      <c r="J34" s="6"/>
      <c r="K34" s="50"/>
      <c r="L34" s="7"/>
    </row>
    <row r="35" spans="1:19" ht="12.75" hidden="1">
      <c r="A35" s="91" t="s">
        <v>26</v>
      </c>
      <c r="B35" s="90">
        <f>B21-'Table 5.5'!B30</f>
        <v>0</v>
      </c>
      <c r="C35" s="90">
        <f>C21-'Table 5.5'!C30</f>
        <v>0</v>
      </c>
      <c r="D35" s="90">
        <f>D21-'Table 5.5'!D30</f>
        <v>0</v>
      </c>
      <c r="E35" s="90">
        <f>E21-'Table 5.5'!E30</f>
        <v>0</v>
      </c>
      <c r="F35" s="90">
        <f>F21-'Table 5.5'!F30</f>
        <v>0</v>
      </c>
      <c r="G35" s="90">
        <f>G21-'Table 5.5'!G30</f>
        <v>0</v>
      </c>
      <c r="H35" s="90">
        <f>H21-'Table 5.5'!H30</f>
        <v>0</v>
      </c>
      <c r="I35" s="90">
        <f>I21-'Table 5.5'!I30</f>
        <v>0</v>
      </c>
      <c r="J35" s="90">
        <f>J21-'Table 5.5'!J30</f>
        <v>0</v>
      </c>
      <c r="K35" s="90">
        <f>K21-'Table 5.5'!K30</f>
        <v>0</v>
      </c>
      <c r="L35" s="90">
        <f>L21-'Table 5.5'!L30</f>
        <v>0</v>
      </c>
      <c r="M35" s="90">
        <f>M21-'Table 5.5'!M30</f>
        <v>0</v>
      </c>
      <c r="N35" s="90">
        <f>N21-'Table 5.5'!N30</f>
        <v>0</v>
      </c>
      <c r="O35" s="90">
        <f>O21-'Table 5.5'!O30</f>
        <v>0</v>
      </c>
      <c r="P35" s="90">
        <f>P21-'Table 5.5'!P30</f>
        <v>0</v>
      </c>
      <c r="Q35" s="90">
        <f>Q21-'Table 5.5'!Q30</f>
        <v>0</v>
      </c>
      <c r="R35" s="90">
        <f>R21-'Table 5.5'!R30</f>
        <v>0</v>
      </c>
      <c r="S35" s="90">
        <f>S21-'Table 5.5'!S30</f>
        <v>0</v>
      </c>
    </row>
    <row r="36" spans="1:19" ht="12.75" hidden="1">
      <c r="A36" s="72"/>
      <c r="B36" s="90">
        <f>B22-'Table 5.6'!B21</f>
        <v>0</v>
      </c>
      <c r="C36" s="90">
        <f>C22-'Table 5.6'!C21</f>
        <v>0</v>
      </c>
      <c r="D36" s="90">
        <f>D22-'Table 5.6'!D21</f>
        <v>0</v>
      </c>
      <c r="E36" s="90">
        <f>E22-'Table 5.6'!E21</f>
        <v>0</v>
      </c>
      <c r="F36" s="90">
        <f>F22-'Table 5.6'!F21</f>
        <v>0</v>
      </c>
      <c r="G36" s="90">
        <f>G22-'Table 5.6'!G21</f>
        <v>0</v>
      </c>
      <c r="H36" s="90">
        <f>H22-'Table 5.6'!H21</f>
        <v>0</v>
      </c>
      <c r="I36" s="90">
        <f>I22-'Table 5.6'!I21</f>
        <v>0</v>
      </c>
      <c r="J36" s="90">
        <f>J22-'Table 5.6'!J21</f>
        <v>0</v>
      </c>
      <c r="K36" s="90">
        <f>K22-'Table 5.6'!K21</f>
        <v>0</v>
      </c>
      <c r="L36" s="90">
        <f>L22-'Table 5.6'!L21</f>
        <v>0</v>
      </c>
      <c r="M36" s="90">
        <f>M22-'Table 5.6'!M21</f>
        <v>0</v>
      </c>
      <c r="N36" s="90">
        <f>N22-'Table 5.6'!N21</f>
        <v>0</v>
      </c>
      <c r="O36" s="90">
        <f>O22-'Table 5.6'!O21</f>
        <v>0</v>
      </c>
      <c r="P36" s="90">
        <f>P22-'Table 5.6'!P21</f>
        <v>0</v>
      </c>
      <c r="Q36" s="90">
        <f>Q22-'Table 5.6'!Q21</f>
        <v>0</v>
      </c>
      <c r="R36" s="90">
        <f>R22-'Table 5.6'!R21</f>
        <v>0</v>
      </c>
      <c r="S36" s="90">
        <f>S22-'Table 5.6'!S21</f>
        <v>0</v>
      </c>
    </row>
    <row r="37" spans="1:19" ht="12.75" hidden="1">
      <c r="A37" s="32"/>
      <c r="B37" s="90">
        <f>B23-'Table 5.7'!B21</f>
        <v>0</v>
      </c>
      <c r="C37" s="90">
        <f>C23-'Table 5.7'!C21</f>
        <v>0</v>
      </c>
      <c r="D37" s="90">
        <f>D23-'Table 5.7'!D21</f>
        <v>0</v>
      </c>
      <c r="E37" s="90">
        <f>E23-'Table 5.7'!E21</f>
        <v>0</v>
      </c>
      <c r="F37" s="90">
        <f>F23-'Table 5.7'!F21</f>
        <v>0</v>
      </c>
      <c r="G37" s="90">
        <f>G23-'Table 5.7'!G21</f>
        <v>0</v>
      </c>
      <c r="H37" s="90">
        <f>H23-'Table 5.7'!H21</f>
        <v>0</v>
      </c>
      <c r="I37" s="90">
        <f>I23-'Table 5.7'!I21</f>
        <v>0</v>
      </c>
      <c r="J37" s="90">
        <f>J23-'Table 5.7'!J21</f>
        <v>0</v>
      </c>
      <c r="K37" s="90">
        <f>K23-'Table 5.7'!K21</f>
        <v>0</v>
      </c>
      <c r="L37" s="90">
        <f>L23-'Table 5.7'!L21</f>
        <v>0</v>
      </c>
      <c r="M37" s="90">
        <f>M23-'Table 5.7'!M21</f>
        <v>0</v>
      </c>
      <c r="N37" s="90">
        <f>N23-'Table 5.7'!N21</f>
        <v>0</v>
      </c>
      <c r="O37" s="90">
        <f>O23-'Table 5.7'!O21</f>
        <v>0</v>
      </c>
      <c r="P37" s="90">
        <f>P23-'Table 5.7'!P21</f>
        <v>0</v>
      </c>
      <c r="Q37" s="90">
        <f>Q23-'Table 5.7'!Q21</f>
        <v>0</v>
      </c>
      <c r="R37" s="90">
        <f>R23-'Table 5.7'!R21</f>
        <v>0</v>
      </c>
      <c r="S37" s="90">
        <f>S23-'Table 5.7'!S21</f>
        <v>0</v>
      </c>
    </row>
    <row r="38" spans="1:7" ht="12.75">
      <c r="A38" s="15"/>
      <c r="B38" s="15"/>
      <c r="C38" s="15"/>
      <c r="D38" s="15"/>
      <c r="E38" s="32"/>
      <c r="F38" s="32"/>
      <c r="G38" s="32"/>
    </row>
    <row r="39" spans="1:7" ht="12.75">
      <c r="A39" s="31" t="s">
        <v>27</v>
      </c>
      <c r="C39" s="24"/>
      <c r="E39" s="32"/>
      <c r="F39" s="32"/>
      <c r="G39" s="32"/>
    </row>
    <row r="40" spans="1:7" ht="12.75">
      <c r="A40" s="83" t="s">
        <v>80</v>
      </c>
      <c r="C40" s="24"/>
      <c r="E40" s="32"/>
      <c r="F40" s="32"/>
      <c r="G40" s="32"/>
    </row>
    <row r="41" spans="1:7" ht="12.75">
      <c r="A41" s="83" t="s">
        <v>97</v>
      </c>
      <c r="B41" s="32"/>
      <c r="C41" s="32"/>
      <c r="D41" s="32"/>
      <c r="E41" s="32"/>
      <c r="F41" s="32"/>
      <c r="G41" s="32"/>
    </row>
    <row r="42" spans="1:7" ht="12.75">
      <c r="A42" s="82"/>
      <c r="B42" s="32"/>
      <c r="C42" s="32"/>
      <c r="D42" s="32"/>
      <c r="E42" s="32"/>
      <c r="F42" s="32"/>
      <c r="G42" s="32"/>
    </row>
    <row r="43" spans="1:7" ht="12.75">
      <c r="A43" s="8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2.75">
      <c r="A62" s="32"/>
      <c r="B62" s="32"/>
      <c r="C62" s="32"/>
      <c r="D62" s="32"/>
      <c r="E62" s="32"/>
      <c r="F62" s="32"/>
      <c r="G62" s="32"/>
    </row>
    <row r="63" spans="1:7" ht="12.75">
      <c r="A63" s="32"/>
      <c r="B63" s="32"/>
      <c r="C63" s="32"/>
      <c r="D63" s="32"/>
      <c r="E63" s="32"/>
      <c r="F63" s="32"/>
      <c r="G63" s="32"/>
    </row>
    <row r="64" spans="1:7" ht="12.75">
      <c r="A64" s="32"/>
      <c r="B64" s="32"/>
      <c r="C64" s="32"/>
      <c r="D64" s="32"/>
      <c r="E64" s="32"/>
      <c r="F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7" ht="12.75">
      <c r="A67" s="32"/>
      <c r="B67" s="32"/>
      <c r="C67" s="32"/>
      <c r="D67" s="32"/>
      <c r="E67" s="32"/>
      <c r="F67" s="32"/>
      <c r="G67" s="32"/>
    </row>
    <row r="68" spans="1:7" ht="12.75">
      <c r="A68" s="32"/>
      <c r="B68" s="32"/>
      <c r="C68" s="32"/>
      <c r="D68" s="32"/>
      <c r="E68" s="32"/>
      <c r="F68" s="32"/>
      <c r="G68" s="32"/>
    </row>
    <row r="69" spans="1:7" ht="12.75">
      <c r="A69" s="32"/>
      <c r="B69" s="32"/>
      <c r="C69" s="32"/>
      <c r="D69" s="32"/>
      <c r="E69" s="32"/>
      <c r="F69" s="32"/>
      <c r="G69" s="32"/>
    </row>
    <row r="70" spans="1:7" ht="12.75">
      <c r="A70" s="32"/>
      <c r="B70" s="32"/>
      <c r="C70" s="32"/>
      <c r="D70" s="32"/>
      <c r="E70" s="32"/>
      <c r="F70" s="32"/>
      <c r="G70" s="32"/>
    </row>
    <row r="71" spans="1:7" ht="12.75">
      <c r="A71" s="32"/>
      <c r="B71" s="32"/>
      <c r="C71" s="32"/>
      <c r="D71" s="32"/>
      <c r="E71" s="32"/>
      <c r="F71" s="32"/>
      <c r="G71" s="32"/>
    </row>
    <row r="72" spans="1:7" ht="12.75">
      <c r="A72" s="32"/>
      <c r="B72" s="32"/>
      <c r="C72" s="32"/>
      <c r="D72" s="32"/>
      <c r="E72" s="32"/>
      <c r="F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7" ht="12.75">
      <c r="A75" s="32"/>
      <c r="B75" s="32"/>
      <c r="C75" s="32"/>
      <c r="D75" s="32"/>
      <c r="E75" s="32"/>
      <c r="F75" s="32"/>
      <c r="G75" s="32"/>
    </row>
    <row r="76" spans="1:7" ht="12.75">
      <c r="A76" s="32"/>
      <c r="B76" s="32"/>
      <c r="C76" s="32"/>
      <c r="D76" s="32"/>
      <c r="E76" s="32"/>
      <c r="F76" s="32"/>
      <c r="G76" s="32"/>
    </row>
    <row r="77" spans="1:7" ht="12.75">
      <c r="A77" s="32"/>
      <c r="B77" s="32"/>
      <c r="C77" s="32"/>
      <c r="D77" s="32"/>
      <c r="E77" s="32"/>
      <c r="F77" s="32"/>
      <c r="G77" s="32"/>
    </row>
    <row r="78" spans="1:7" ht="12.75">
      <c r="A78" s="32"/>
      <c r="B78" s="32"/>
      <c r="C78" s="32"/>
      <c r="D78" s="32"/>
      <c r="E78" s="32"/>
      <c r="F78" s="32"/>
      <c r="G78" s="32"/>
    </row>
    <row r="79" spans="1:7" ht="12.75">
      <c r="A79" s="32"/>
      <c r="B79" s="32"/>
      <c r="C79" s="32"/>
      <c r="D79" s="32"/>
      <c r="E79" s="32"/>
      <c r="F79" s="32"/>
      <c r="G79" s="32"/>
    </row>
    <row r="80" spans="1:7" ht="12.75">
      <c r="A80" s="32"/>
      <c r="B80" s="32"/>
      <c r="C80" s="32"/>
      <c r="D80" s="32"/>
      <c r="E80" s="32"/>
      <c r="F80" s="32"/>
      <c r="G80" s="32"/>
    </row>
    <row r="81" spans="1:7" ht="12.75">
      <c r="A81" s="32"/>
      <c r="B81" s="32"/>
      <c r="C81" s="32"/>
      <c r="D81" s="32"/>
      <c r="E81" s="32"/>
      <c r="F81" s="32"/>
      <c r="G81" s="32"/>
    </row>
    <row r="82" spans="1:7" ht="12.75">
      <c r="A82" s="32"/>
      <c r="B82" s="32"/>
      <c r="C82" s="32"/>
      <c r="D82" s="32"/>
      <c r="E82" s="32"/>
      <c r="F82" s="32"/>
      <c r="G82" s="32"/>
    </row>
    <row r="83" spans="1:7" ht="12.75">
      <c r="A83" s="32"/>
      <c r="B83" s="32"/>
      <c r="C83" s="32"/>
      <c r="D83" s="32"/>
      <c r="E83" s="32"/>
      <c r="F83" s="32"/>
      <c r="G83" s="32"/>
    </row>
    <row r="84" spans="1:7" ht="12.75">
      <c r="A84" s="32"/>
      <c r="B84" s="32"/>
      <c r="C84" s="32"/>
      <c r="D84" s="32"/>
      <c r="E84" s="32"/>
      <c r="F84" s="32"/>
      <c r="G84" s="32"/>
    </row>
    <row r="85" spans="1:7" ht="12.75">
      <c r="A85" s="32"/>
      <c r="B85" s="32"/>
      <c r="C85" s="32"/>
      <c r="D85" s="32"/>
      <c r="E85" s="32"/>
      <c r="F85" s="32"/>
      <c r="G85" s="32"/>
    </row>
    <row r="86" spans="1:7" ht="12.75">
      <c r="A86" s="32"/>
      <c r="B86" s="32"/>
      <c r="C86" s="32"/>
      <c r="D86" s="32"/>
      <c r="E86" s="32"/>
      <c r="F86" s="32"/>
      <c r="G86" s="32"/>
    </row>
    <row r="87" spans="1:7" ht="12.75">
      <c r="A87" s="32"/>
      <c r="B87" s="32"/>
      <c r="C87" s="32"/>
      <c r="D87" s="32"/>
      <c r="E87" s="32"/>
      <c r="F87" s="32"/>
      <c r="G87" s="32"/>
    </row>
    <row r="88" spans="1:7" ht="12.75">
      <c r="A88" s="32"/>
      <c r="B88" s="32"/>
      <c r="C88" s="32"/>
      <c r="D88" s="32"/>
      <c r="E88" s="32"/>
      <c r="F88" s="32"/>
      <c r="G88" s="32"/>
    </row>
    <row r="89" spans="1:7" ht="12.75">
      <c r="A89" s="32"/>
      <c r="B89" s="32"/>
      <c r="C89" s="32"/>
      <c r="D89" s="32"/>
      <c r="E89" s="32"/>
      <c r="F89" s="32"/>
      <c r="G89" s="32"/>
    </row>
    <row r="90" spans="1:7" ht="12.75">
      <c r="A90" s="32"/>
      <c r="B90" s="32"/>
      <c r="C90" s="32"/>
      <c r="D90" s="32"/>
      <c r="E90" s="32"/>
      <c r="F90" s="32"/>
      <c r="G90" s="32"/>
    </row>
    <row r="91" spans="1:7" ht="12.75">
      <c r="A91" s="32"/>
      <c r="B91" s="32"/>
      <c r="C91" s="32"/>
      <c r="D91" s="32"/>
      <c r="E91" s="32"/>
      <c r="F91" s="32"/>
      <c r="G91" s="32"/>
    </row>
    <row r="92" spans="1:7" ht="12.75">
      <c r="A92" s="32"/>
      <c r="B92" s="32"/>
      <c r="C92" s="32"/>
      <c r="D92" s="32"/>
      <c r="E92" s="32"/>
      <c r="F92" s="32"/>
      <c r="G92" s="32"/>
    </row>
    <row r="93" spans="1:7" ht="12.75">
      <c r="A93" s="32"/>
      <c r="B93" s="32"/>
      <c r="C93" s="32"/>
      <c r="D93" s="32"/>
      <c r="E93" s="32"/>
      <c r="F93" s="32"/>
      <c r="G93" s="32"/>
    </row>
    <row r="94" spans="1:7" ht="12.75">
      <c r="A94" s="32"/>
      <c r="B94" s="32"/>
      <c r="C94" s="32"/>
      <c r="D94" s="32"/>
      <c r="E94" s="32"/>
      <c r="F94" s="32"/>
      <c r="G94" s="32"/>
    </row>
    <row r="95" spans="1:7" ht="12.75">
      <c r="A95" s="32"/>
      <c r="B95" s="32"/>
      <c r="C95" s="32"/>
      <c r="D95" s="32"/>
      <c r="E95" s="32"/>
      <c r="F95" s="32"/>
      <c r="G95" s="32"/>
    </row>
    <row r="96" spans="1:7" ht="12.75">
      <c r="A96" s="32"/>
      <c r="B96" s="32"/>
      <c r="C96" s="32"/>
      <c r="D96" s="32"/>
      <c r="E96" s="32"/>
      <c r="F96" s="32"/>
      <c r="G96" s="32"/>
    </row>
    <row r="97" spans="1:7" ht="12.75">
      <c r="A97" s="32"/>
      <c r="B97" s="32"/>
      <c r="C97" s="32"/>
      <c r="D97" s="32"/>
      <c r="E97" s="32"/>
      <c r="F97" s="32"/>
      <c r="G97" s="32"/>
    </row>
    <row r="98" spans="1:7" ht="12.75">
      <c r="A98" s="32"/>
      <c r="B98" s="32"/>
      <c r="C98" s="32"/>
      <c r="D98" s="32"/>
      <c r="E98" s="32"/>
      <c r="F98" s="32"/>
      <c r="G98" s="32"/>
    </row>
    <row r="99" spans="1:7" ht="12.75">
      <c r="A99" s="32"/>
      <c r="B99" s="32"/>
      <c r="C99" s="32"/>
      <c r="D99" s="32"/>
      <c r="E99" s="32"/>
      <c r="F99" s="32"/>
      <c r="G99" s="32"/>
    </row>
    <row r="100" spans="1:7" ht="12.75">
      <c r="A100" s="32"/>
      <c r="B100" s="32"/>
      <c r="C100" s="32"/>
      <c r="D100" s="32"/>
      <c r="E100" s="32"/>
      <c r="F100" s="32"/>
      <c r="G100" s="32"/>
    </row>
    <row r="101" spans="1:7" ht="12.75">
      <c r="A101" s="32"/>
      <c r="B101" s="32"/>
      <c r="C101" s="32"/>
      <c r="D101" s="32"/>
      <c r="E101" s="32"/>
      <c r="F101" s="32"/>
      <c r="G101" s="32"/>
    </row>
    <row r="102" spans="1:7" ht="12.75">
      <c r="A102" s="32"/>
      <c r="B102" s="32"/>
      <c r="C102" s="32"/>
      <c r="D102" s="32"/>
      <c r="E102" s="32"/>
      <c r="F102" s="32"/>
      <c r="G102" s="32"/>
    </row>
    <row r="103" spans="1:7" ht="12.75">
      <c r="A103" s="32"/>
      <c r="B103" s="32"/>
      <c r="C103" s="32"/>
      <c r="D103" s="32"/>
      <c r="E103" s="32"/>
      <c r="F103" s="32"/>
      <c r="G103" s="32"/>
    </row>
    <row r="104" spans="1:7" ht="12.75">
      <c r="A104" s="32"/>
      <c r="B104" s="32"/>
      <c r="C104" s="32"/>
      <c r="D104" s="32"/>
      <c r="E104" s="32"/>
      <c r="F104" s="32"/>
      <c r="G104" s="32"/>
    </row>
    <row r="105" spans="1:7" ht="12.75">
      <c r="A105" s="32"/>
      <c r="B105" s="32"/>
      <c r="C105" s="32"/>
      <c r="D105" s="32"/>
      <c r="E105" s="32"/>
      <c r="F105" s="32"/>
      <c r="G105" s="32"/>
    </row>
    <row r="106" spans="1:7" ht="12.75">
      <c r="A106" s="32"/>
      <c r="B106" s="32"/>
      <c r="C106" s="32"/>
      <c r="D106" s="32"/>
      <c r="E106" s="32"/>
      <c r="F106" s="32"/>
      <c r="G106" s="32"/>
    </row>
    <row r="107" spans="1:7" ht="12.75">
      <c r="A107" s="32"/>
      <c r="B107" s="32"/>
      <c r="C107" s="32"/>
      <c r="D107" s="32"/>
      <c r="E107" s="32"/>
      <c r="F107" s="32"/>
      <c r="G107" s="32"/>
    </row>
    <row r="108" spans="1:7" ht="12.75">
      <c r="A108" s="32"/>
      <c r="B108" s="32"/>
      <c r="C108" s="32"/>
      <c r="D108" s="32"/>
      <c r="E108" s="32"/>
      <c r="F108" s="32"/>
      <c r="G108" s="32"/>
    </row>
    <row r="109" spans="1:7" ht="12.75">
      <c r="A109" s="32"/>
      <c r="B109" s="32"/>
      <c r="C109" s="32"/>
      <c r="D109" s="32"/>
      <c r="E109" s="32"/>
      <c r="F109" s="32"/>
      <c r="G109" s="32"/>
    </row>
    <row r="110" spans="1:7" ht="12.75">
      <c r="A110" s="32"/>
      <c r="B110" s="32"/>
      <c r="C110" s="32"/>
      <c r="D110" s="32"/>
      <c r="E110" s="32"/>
      <c r="F110" s="32"/>
      <c r="G110" s="32"/>
    </row>
    <row r="111" spans="1:7" ht="12.75">
      <c r="A111" s="32"/>
      <c r="B111" s="32"/>
      <c r="C111" s="32"/>
      <c r="D111" s="32"/>
      <c r="E111" s="32"/>
      <c r="F111" s="32"/>
      <c r="G111" s="32"/>
    </row>
    <row r="112" spans="1:7" ht="12.75">
      <c r="A112" s="32"/>
      <c r="B112" s="32"/>
      <c r="C112" s="32"/>
      <c r="D112" s="32"/>
      <c r="E112" s="32"/>
      <c r="F112" s="32"/>
      <c r="G112" s="32"/>
    </row>
    <row r="113" spans="1:7" ht="12.75">
      <c r="A113" s="32"/>
      <c r="B113" s="32"/>
      <c r="C113" s="32"/>
      <c r="D113" s="32"/>
      <c r="E113" s="32"/>
      <c r="F113" s="32"/>
      <c r="G113" s="32"/>
    </row>
    <row r="114" spans="1:7" ht="12.75">
      <c r="A114" s="32"/>
      <c r="B114" s="32"/>
      <c r="C114" s="32"/>
      <c r="D114" s="32"/>
      <c r="E114" s="32"/>
      <c r="F114" s="32"/>
      <c r="G114" s="32"/>
    </row>
    <row r="115" spans="1:7" ht="12.75">
      <c r="A115" s="32"/>
      <c r="B115" s="32"/>
      <c r="C115" s="32"/>
      <c r="D115" s="32"/>
      <c r="E115" s="32"/>
      <c r="F115" s="32"/>
      <c r="G115" s="32"/>
    </row>
    <row r="116" spans="1:7" ht="12.75">
      <c r="A116" s="32"/>
      <c r="B116" s="32"/>
      <c r="C116" s="32"/>
      <c r="D116" s="32"/>
      <c r="E116" s="32"/>
      <c r="F116" s="32"/>
      <c r="G116" s="32"/>
    </row>
    <row r="117" spans="1:7" ht="12.75">
      <c r="A117" s="32"/>
      <c r="B117" s="32"/>
      <c r="C117" s="32"/>
      <c r="D117" s="32"/>
      <c r="E117" s="32"/>
      <c r="F117" s="32"/>
      <c r="G117" s="32"/>
    </row>
    <row r="118" spans="1:7" ht="12.75">
      <c r="A118" s="32"/>
      <c r="B118" s="32"/>
      <c r="C118" s="32"/>
      <c r="D118" s="32"/>
      <c r="E118" s="32"/>
      <c r="F118" s="32"/>
      <c r="G118" s="32"/>
    </row>
    <row r="119" spans="1:7" ht="12.75">
      <c r="A119" s="32"/>
      <c r="B119" s="32"/>
      <c r="C119" s="32"/>
      <c r="D119" s="32"/>
      <c r="E119" s="32"/>
      <c r="F119" s="32"/>
      <c r="G119" s="32"/>
    </row>
    <row r="120" spans="1:7" ht="12.75">
      <c r="A120" s="32"/>
      <c r="B120" s="32"/>
      <c r="C120" s="32"/>
      <c r="D120" s="32"/>
      <c r="E120" s="32"/>
      <c r="F120" s="32"/>
      <c r="G120" s="32"/>
    </row>
    <row r="121" spans="1:7" ht="12.75">
      <c r="A121" s="32"/>
      <c r="B121" s="32"/>
      <c r="C121" s="32"/>
      <c r="D121" s="32"/>
      <c r="E121" s="32"/>
      <c r="F121" s="32"/>
      <c r="G121" s="32"/>
    </row>
    <row r="122" spans="1:7" ht="12.75">
      <c r="A122" s="32"/>
      <c r="B122" s="32"/>
      <c r="C122" s="32"/>
      <c r="D122" s="32"/>
      <c r="E122" s="32"/>
      <c r="F122" s="32"/>
      <c r="G122" s="32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stcutting</dc:creator>
  <cp:keywords/>
  <dc:description/>
  <cp:lastModifiedBy>Sam Cutting</cp:lastModifiedBy>
  <cp:lastPrinted>2006-03-23T16:17:34Z</cp:lastPrinted>
  <dcterms:created xsi:type="dcterms:W3CDTF">2006-02-08T18:35:02Z</dcterms:created>
  <dcterms:modified xsi:type="dcterms:W3CDTF">2014-12-19T15:31:29Z</dcterms:modified>
  <cp:category/>
  <cp:version/>
  <cp:contentType/>
  <cp:contentStatus/>
</cp:coreProperties>
</file>