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60" windowWidth="15330" windowHeight="1065" tabRatio="734" activeTab="4"/>
  </bookViews>
  <sheets>
    <sheet name="Cover" sheetId="1" r:id="rId1"/>
    <sheet name="Table 2.1" sheetId="2" r:id="rId2"/>
    <sheet name="Table 2.2" sheetId="3" r:id="rId3"/>
    <sheet name="Table 2.3" sheetId="4" r:id="rId4"/>
    <sheet name="checksum" sheetId="5" r:id="rId5"/>
  </sheets>
  <externalReferences>
    <externalReference r:id="rId8"/>
    <externalReference r:id="rId9"/>
  </externalReferences>
  <definedNames>
    <definedName name="_xlnm.Print_Area" localSheetId="1">'Table 2.1'!$A$1:$R$57</definedName>
    <definedName name="_xlnm.Print_Area" localSheetId="2">'Table 2.2'!$A$1:$F$41</definedName>
    <definedName name="_xlnm.Print_Area" localSheetId="3">'Table 2.3'!$A$1:$F$55</definedName>
    <definedName name="shapemap">'[1]catmap'!#REF!</definedName>
  </definedNames>
  <calcPr fullCalcOnLoad="1"/>
</workbook>
</file>

<file path=xl/sharedStrings.xml><?xml version="1.0" encoding="utf-8"?>
<sst xmlns="http://schemas.openxmlformats.org/spreadsheetml/2006/main" count="207" uniqueCount="73">
  <si>
    <t>(Volume Reported in Millions)</t>
  </si>
  <si>
    <t>Volume</t>
  </si>
  <si>
    <t>Percent</t>
  </si>
  <si>
    <t>Forwarded</t>
  </si>
  <si>
    <t>Returned to Sender</t>
  </si>
  <si>
    <t>First-Class Mail</t>
  </si>
  <si>
    <t>Letters/Cards</t>
  </si>
  <si>
    <t>Flats</t>
  </si>
  <si>
    <t>Total</t>
  </si>
  <si>
    <t>Periodicals</t>
  </si>
  <si>
    <t>Package Services</t>
  </si>
  <si>
    <t>Other Classes</t>
  </si>
  <si>
    <t>Mach. Parcels</t>
  </si>
  <si>
    <t>Nonmach. Parcels</t>
  </si>
  <si>
    <t>Total Parcels</t>
  </si>
  <si>
    <t>Grand Total</t>
  </si>
  <si>
    <t>Single-Piece</t>
  </si>
  <si>
    <t>Presorted</t>
  </si>
  <si>
    <t>Automation</t>
  </si>
  <si>
    <t>Carrier Route</t>
  </si>
  <si>
    <t>ECR</t>
  </si>
  <si>
    <t>Parcel Post</t>
  </si>
  <si>
    <t>Parcel Select</t>
  </si>
  <si>
    <t>BPM</t>
  </si>
  <si>
    <t>Media/Library</t>
  </si>
  <si>
    <t>International</t>
  </si>
  <si>
    <t>Priority</t>
  </si>
  <si>
    <t>USPS</t>
  </si>
  <si>
    <t>Free</t>
  </si>
  <si>
    <t>Express</t>
  </si>
  <si>
    <t>First Class</t>
  </si>
  <si>
    <t>Standard</t>
  </si>
  <si>
    <t>checks ---&gt;</t>
  </si>
  <si>
    <t>Table</t>
  </si>
  <si>
    <t>checksum</t>
  </si>
  <si>
    <t>UAA Volume Tables</t>
  </si>
  <si>
    <t>Table 2.2</t>
  </si>
  <si>
    <t>Table 2.3</t>
  </si>
  <si>
    <t>Notes:</t>
  </si>
  <si>
    <t>Wasted</t>
  </si>
  <si>
    <t>Final Disposition</t>
  </si>
  <si>
    <t>Sent to Nixie Unit</t>
  </si>
  <si>
    <t>Sent to CFS - Active COAs</t>
  </si>
  <si>
    <t>check ---&gt;</t>
  </si>
  <si>
    <t>Wasted (2)</t>
  </si>
  <si>
    <t>Wasted (4)</t>
  </si>
  <si>
    <t>Returned to Sender (5)</t>
  </si>
  <si>
    <t>(2) Postal Service regulations allow Standard Mail and some types of Package Services to be wasted at the delivery unit.</t>
  </si>
  <si>
    <t>Hand Forwarded</t>
  </si>
  <si>
    <t>Disposition at Delivery Unit (1)</t>
  </si>
  <si>
    <t>ACS (6)</t>
  </si>
  <si>
    <t>Non-ACS (6)</t>
  </si>
  <si>
    <t>Active COAs - ACS (6)</t>
  </si>
  <si>
    <t>Active COAs - Non-ACS (6)</t>
  </si>
  <si>
    <t>ACS Nixie (6)</t>
  </si>
  <si>
    <t>(6) ACS stands for "Address Change Service," the electronic notice address correction system.</t>
  </si>
  <si>
    <t>Standard Mail</t>
  </si>
  <si>
    <t>All Classes</t>
  </si>
  <si>
    <t>PARS Environment</t>
  </si>
  <si>
    <t>Returned</t>
  </si>
  <si>
    <t>Final Disposition of Volume (Millions) of UAA Mail</t>
  </si>
  <si>
    <t>Table 2.1</t>
  </si>
  <si>
    <t xml:space="preserve">(4) Postal Service regulations allow all classes of mail to be wasted at the CFS unit or CIOSS based on the ancillary service endorsement, age of COA, </t>
  </si>
  <si>
    <t xml:space="preserve">     and Address Change Service (ACS) option.</t>
  </si>
  <si>
    <t>(5) Address Change Service (ACS) nixie pieces with the "Address Service Requested" ancillary endorsement are returned to sender.  All other ACS nixie pieces</t>
  </si>
  <si>
    <t xml:space="preserve">     are wasted at the CFS unit or CIOSS.</t>
  </si>
  <si>
    <t>Disposition at CFS Unit or CIOSS (3)</t>
  </si>
  <si>
    <t>FY  08</t>
  </si>
  <si>
    <t>Disposition of Volume of UAA Mail by Class of Mail and Location -- FY 08</t>
  </si>
  <si>
    <t>By Class of Mail / Rate Category  -- FY 08</t>
  </si>
  <si>
    <t>By Class of Mail / Shape  -- FY 08</t>
  </si>
  <si>
    <t>(1) Volumes by disposition are developed from the delivery unit route survey, rolled forward to FY 08.</t>
  </si>
  <si>
    <t>(3) Volume levels are developed from the delivery unit route survey, rolled forward to FY 08. Disposition detail is developed from the CFS Path Model.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</si>
</sst>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%"/>
    <numFmt numFmtId="167" formatCode="#,##0.0000"/>
    <numFmt numFmtId="168" formatCode="#,##0.0"/>
    <numFmt numFmtId="169" formatCode="#,##0.00000"/>
    <numFmt numFmtId="170" formatCode="#,##0.0000000"/>
    <numFmt numFmtId="171" formatCode="&quot;$&quot;#,##0.0;\(&quot;$&quot;#,##0.0\)"/>
    <numFmt numFmtId="172" formatCode="#,##0.00000000"/>
    <numFmt numFmtId="173" formatCode="#,##0.000000000"/>
    <numFmt numFmtId="174" formatCode="#,##0.0000000000"/>
    <numFmt numFmtId="175" formatCode="00000"/>
    <numFmt numFmtId="176" formatCode="[$-409]h:mm:ss\ AM/PM"/>
    <numFmt numFmtId="177" formatCode="0.00000"/>
    <numFmt numFmtId="178" formatCode="0.0000"/>
    <numFmt numFmtId="179" formatCode="#,##0.000000"/>
    <numFmt numFmtId="180" formatCode="0.0000000"/>
    <numFmt numFmtId="181" formatCode="0.000000"/>
    <numFmt numFmtId="182" formatCode="0.0"/>
    <numFmt numFmtId="183" formatCode="0.00000000"/>
    <numFmt numFmtId="184" formatCode="[$-409]dddd\,\ mmmm\ dd\,\ yyyy"/>
    <numFmt numFmtId="185" formatCode="0.000%"/>
    <numFmt numFmtId="186" formatCode="0.0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0" fillId="0" borderId="2" xfId="0" applyNumberFormat="1" applyFill="1" applyBorder="1" applyAlignment="1">
      <alignment/>
    </xf>
    <xf numFmtId="168" fontId="0" fillId="0" borderId="2" xfId="0" applyNumberFormat="1" applyBorder="1" applyAlignment="1">
      <alignment/>
    </xf>
    <xf numFmtId="168" fontId="0" fillId="0" borderId="3" xfId="0" applyNumberFormat="1" applyFill="1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0" fontId="5" fillId="0" borderId="0" xfId="0" applyFont="1" applyFill="1" applyBorder="1" applyAlignment="1">
      <alignment horizontal="right"/>
    </xf>
    <xf numFmtId="168" fontId="0" fillId="0" borderId="4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0" fontId="5" fillId="0" borderId="0" xfId="0" applyFont="1" applyBorder="1" applyAlignment="1">
      <alignment horizontal="right"/>
    </xf>
    <xf numFmtId="168" fontId="0" fillId="0" borderId="5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Continuous"/>
    </xf>
    <xf numFmtId="10" fontId="3" fillId="0" borderId="0" xfId="0" applyNumberFormat="1" applyFont="1" applyBorder="1" applyAlignment="1">
      <alignment horizontal="centerContinuous"/>
    </xf>
    <xf numFmtId="164" fontId="0" fillId="0" borderId="1" xfId="0" applyNumberFormat="1" applyFont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169" fontId="0" fillId="2" borderId="0" xfId="0" applyNumberFormat="1" applyFill="1" applyBorder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/>
    </xf>
    <xf numFmtId="170" fontId="0" fillId="2" borderId="7" xfId="0" applyNumberFormat="1" applyFill="1" applyBorder="1" applyAlignment="1">
      <alignment/>
    </xf>
    <xf numFmtId="0" fontId="0" fillId="0" borderId="4" xfId="0" applyBorder="1" applyAlignment="1">
      <alignment/>
    </xf>
    <xf numFmtId="170" fontId="0" fillId="2" borderId="8" xfId="0" applyNumberFormat="1" applyFill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 horizontal="center" vertical="center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 indent="3"/>
    </xf>
    <xf numFmtId="0" fontId="0" fillId="0" borderId="0" xfId="0" applyFont="1" applyBorder="1" applyAlignment="1" quotePrefix="1">
      <alignment horizontal="left" indent="3"/>
    </xf>
    <xf numFmtId="0" fontId="6" fillId="0" borderId="0" xfId="0" applyFont="1" applyBorder="1" applyAlignment="1" quotePrefix="1">
      <alignment horizontal="left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Continuous"/>
    </xf>
    <xf numFmtId="168" fontId="0" fillId="0" borderId="0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/>
    </xf>
    <xf numFmtId="181" fontId="0" fillId="2" borderId="0" xfId="0" applyNumberFormat="1" applyFont="1" applyFill="1" applyAlignment="1">
      <alignment/>
    </xf>
    <xf numFmtId="9" fontId="0" fillId="0" borderId="0" xfId="27" applyFont="1" applyBorder="1" applyAlignment="1">
      <alignment horizontal="right"/>
    </xf>
    <xf numFmtId="9" fontId="0" fillId="0" borderId="0" xfId="27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8" fontId="0" fillId="0" borderId="9" xfId="0" applyNumberFormat="1" applyFill="1" applyBorder="1" applyAlignment="1">
      <alignment/>
    </xf>
    <xf numFmtId="177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right"/>
    </xf>
    <xf numFmtId="16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5" fillId="0" borderId="2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5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168" fontId="0" fillId="0" borderId="10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Fill="1" applyBorder="1" applyAlignment="1">
      <alignment/>
    </xf>
    <xf numFmtId="168" fontId="0" fillId="0" borderId="11" xfId="0" applyNumberFormat="1" applyFill="1" applyBorder="1" applyAlignment="1">
      <alignment/>
    </xf>
    <xf numFmtId="168" fontId="0" fillId="0" borderId="13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166" fontId="0" fillId="0" borderId="0" xfId="27" applyNumberFormat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14">
    <cellStyle name="Normal" xfId="0"/>
    <cellStyle name="ac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Milliers [0]_EDYAN" xfId="22"/>
    <cellStyle name="Milliers_EDYAN" xfId="23"/>
    <cellStyle name="Monétaire [0]_EDYAN" xfId="24"/>
    <cellStyle name="Monétaire_EDYAN" xfId="25"/>
    <cellStyle name="Normal - Style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AA\Results\aqdat\aqvol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ler\post\UAA\Update\ACR08\PARS08%20PRC\Volumes\TablesDU_pars08%20P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map"/>
      <sheetName val="maps"/>
      <sheetName val="pkrcntls"/>
      <sheetName val="uaacntls"/>
      <sheetName val="checkcntls"/>
      <sheetName val="aqdat"/>
      <sheetName val="bundles"/>
      <sheetName val="aqpivs"/>
      <sheetName val="ndpivs"/>
      <sheetName val="ndtab"/>
      <sheetName val="NDTab1"/>
      <sheetName val="NDTab2"/>
      <sheetName val="units"/>
      <sheetName val="aqcost"/>
      <sheetName val="aqcost2"/>
      <sheetName val="checks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pivs"/>
      <sheetName val="Table 1.1"/>
      <sheetName val="Table 1.4"/>
      <sheetName val="Table 1.4b"/>
      <sheetName val="checks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9:H11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9" spans="1:8" ht="18">
      <c r="A9" s="49" t="s">
        <v>35</v>
      </c>
      <c r="B9" s="48"/>
      <c r="C9" s="48"/>
      <c r="D9" s="48"/>
      <c r="E9" s="48"/>
      <c r="F9" s="48"/>
      <c r="G9" s="48"/>
      <c r="H9" s="48"/>
    </row>
    <row r="10" spans="1:8" ht="18">
      <c r="A10" s="49" t="s">
        <v>58</v>
      </c>
      <c r="B10" s="48"/>
      <c r="C10" s="48"/>
      <c r="D10" s="48"/>
      <c r="E10" s="48"/>
      <c r="F10" s="48"/>
      <c r="G10" s="48"/>
      <c r="H10" s="48"/>
    </row>
    <row r="11" spans="1:8" ht="18">
      <c r="A11" s="49" t="s">
        <v>67</v>
      </c>
      <c r="B11" s="48"/>
      <c r="C11" s="48"/>
      <c r="D11" s="48"/>
      <c r="E11" s="48"/>
      <c r="F11" s="48"/>
      <c r="G11" s="48"/>
      <c r="H11" s="48"/>
    </row>
  </sheetData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57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2.57421875" style="39" customWidth="1"/>
    <col min="2" max="2" width="9.28125" style="36" customWidth="1"/>
    <col min="3" max="3" width="8.7109375" style="37" bestFit="1" customWidth="1"/>
    <col min="4" max="4" width="1.421875" style="37" customWidth="1"/>
    <col min="5" max="5" width="9.28125" style="36" customWidth="1"/>
    <col min="6" max="6" width="8.7109375" style="37" bestFit="1" customWidth="1"/>
    <col min="7" max="7" width="1.421875" style="37" customWidth="1"/>
    <col min="8" max="8" width="9.28125" style="38" customWidth="1"/>
    <col min="9" max="9" width="8.7109375" style="40" bestFit="1" customWidth="1"/>
    <col min="10" max="10" width="1.421875" style="40" customWidth="1"/>
    <col min="11" max="11" width="9.28125" style="38" customWidth="1"/>
    <col min="12" max="12" width="8.28125" style="40" customWidth="1"/>
    <col min="13" max="13" width="1.421875" style="37" customWidth="1"/>
    <col min="14" max="14" width="9.28125" style="36" customWidth="1"/>
    <col min="15" max="15" width="8.7109375" style="37" bestFit="1" customWidth="1"/>
    <col min="16" max="16" width="1.421875" style="26" customWidth="1"/>
    <col min="17" max="17" width="9.28125" style="26" customWidth="1"/>
    <col min="18" max="16384" width="9.140625" style="26" customWidth="1"/>
  </cols>
  <sheetData>
    <row r="1" spans="1:18" ht="18">
      <c r="A1" s="1" t="s">
        <v>61</v>
      </c>
      <c r="B1" s="41"/>
      <c r="C1" s="42"/>
      <c r="D1" s="42"/>
      <c r="E1" s="41"/>
      <c r="F1" s="42"/>
      <c r="G1" s="42"/>
      <c r="H1" s="41"/>
      <c r="I1" s="42"/>
      <c r="J1" s="42"/>
      <c r="K1" s="41"/>
      <c r="L1" s="42"/>
      <c r="M1" s="42"/>
      <c r="N1" s="41"/>
      <c r="O1" s="42"/>
      <c r="P1" s="1"/>
      <c r="Q1" s="1"/>
      <c r="R1" s="1"/>
    </row>
    <row r="2" spans="1:18" ht="18" customHeight="1">
      <c r="A2" s="1" t="s">
        <v>68</v>
      </c>
      <c r="B2" s="41"/>
      <c r="C2" s="42"/>
      <c r="D2" s="42"/>
      <c r="E2" s="41"/>
      <c r="F2" s="42"/>
      <c r="G2" s="42"/>
      <c r="H2" s="41"/>
      <c r="I2" s="42"/>
      <c r="J2" s="42"/>
      <c r="K2" s="41"/>
      <c r="L2" s="42"/>
      <c r="M2" s="42"/>
      <c r="N2" s="41"/>
      <c r="O2" s="42"/>
      <c r="P2" s="1"/>
      <c r="Q2" s="1"/>
      <c r="R2" s="1"/>
    </row>
    <row r="3" spans="1:18" ht="15.75" customHeight="1">
      <c r="A3" s="4" t="s">
        <v>0</v>
      </c>
      <c r="B3" s="41"/>
      <c r="C3" s="42"/>
      <c r="D3" s="42"/>
      <c r="E3" s="41"/>
      <c r="F3" s="42"/>
      <c r="G3" s="42"/>
      <c r="H3" s="41"/>
      <c r="I3" s="42"/>
      <c r="J3" s="42"/>
      <c r="K3" s="41"/>
      <c r="L3" s="42"/>
      <c r="M3" s="42"/>
      <c r="N3" s="41"/>
      <c r="O3" s="42"/>
      <c r="P3" s="1"/>
      <c r="Q3" s="1"/>
      <c r="R3" s="1"/>
    </row>
    <row r="4" spans="1:18" ht="12.75" customHeight="1">
      <c r="A4" s="4"/>
      <c r="B4" s="41"/>
      <c r="C4" s="42"/>
      <c r="D4" s="42"/>
      <c r="E4" s="41"/>
      <c r="F4" s="42"/>
      <c r="G4" s="42"/>
      <c r="H4" s="41"/>
      <c r="I4" s="42"/>
      <c r="J4" s="42"/>
      <c r="K4" s="41"/>
      <c r="L4" s="42"/>
      <c r="M4" s="42"/>
      <c r="N4" s="41"/>
      <c r="O4" s="42"/>
      <c r="P4" s="1"/>
      <c r="Q4" s="1"/>
      <c r="R4" s="1"/>
    </row>
    <row r="5" spans="1:18" ht="12.75">
      <c r="A5" s="30"/>
      <c r="B5" s="103" t="s">
        <v>30</v>
      </c>
      <c r="C5" s="103"/>
      <c r="D5" s="32"/>
      <c r="E5" s="103" t="s">
        <v>9</v>
      </c>
      <c r="F5" s="103"/>
      <c r="G5" s="32"/>
      <c r="H5" s="103" t="s">
        <v>31</v>
      </c>
      <c r="I5" s="103"/>
      <c r="J5" s="32"/>
      <c r="K5" s="103" t="s">
        <v>10</v>
      </c>
      <c r="L5" s="103"/>
      <c r="M5" s="32"/>
      <c r="N5" s="25" t="s">
        <v>11</v>
      </c>
      <c r="O5" s="25"/>
      <c r="P5" s="8"/>
      <c r="Q5" s="105" t="s">
        <v>8</v>
      </c>
      <c r="R5" s="105"/>
    </row>
    <row r="6" spans="1:18" s="33" customFormat="1" ht="12.75">
      <c r="A6" s="66" t="s">
        <v>49</v>
      </c>
      <c r="B6" s="43" t="s">
        <v>1</v>
      </c>
      <c r="C6" s="44" t="s">
        <v>2</v>
      </c>
      <c r="D6" s="44"/>
      <c r="E6" s="43" t="s">
        <v>1</v>
      </c>
      <c r="F6" s="44" t="s">
        <v>2</v>
      </c>
      <c r="G6" s="44"/>
      <c r="H6" s="43" t="s">
        <v>1</v>
      </c>
      <c r="I6" s="44" t="s">
        <v>2</v>
      </c>
      <c r="J6" s="44"/>
      <c r="K6" s="43" t="s">
        <v>1</v>
      </c>
      <c r="L6" s="44" t="s">
        <v>2</v>
      </c>
      <c r="M6" s="44"/>
      <c r="N6" s="43" t="s">
        <v>1</v>
      </c>
      <c r="O6" s="44" t="s">
        <v>2</v>
      </c>
      <c r="P6" s="45"/>
      <c r="Q6" s="43" t="s">
        <v>1</v>
      </c>
      <c r="R6" s="44" t="s">
        <v>2</v>
      </c>
    </row>
    <row r="7" spans="1:18" s="33" customFormat="1" ht="12.75">
      <c r="A7" s="63" t="s">
        <v>42</v>
      </c>
      <c r="B7" s="34"/>
      <c r="C7" s="73"/>
      <c r="D7" s="34"/>
      <c r="E7" s="34"/>
      <c r="F7" s="73"/>
      <c r="G7" s="34"/>
      <c r="H7" s="34"/>
      <c r="I7" s="73"/>
      <c r="J7" s="34"/>
      <c r="K7" s="34"/>
      <c r="L7" s="73"/>
      <c r="M7" s="34"/>
      <c r="N7" s="34"/>
      <c r="O7" s="73"/>
      <c r="P7" s="35"/>
      <c r="Q7" s="34"/>
      <c r="R7" s="73"/>
    </row>
    <row r="8" spans="1:18" s="33" customFormat="1" ht="12.75">
      <c r="A8" s="65" t="s">
        <v>50</v>
      </c>
      <c r="B8" s="34">
        <f>B25</f>
        <v>62.53810449067264</v>
      </c>
      <c r="C8" s="73">
        <f>B8/B$17</f>
        <v>0.0211422660255867</v>
      </c>
      <c r="D8" s="34"/>
      <c r="E8" s="34">
        <f>E25</f>
        <v>112.8426686950524</v>
      </c>
      <c r="F8" s="73">
        <f>E8/E$17</f>
        <v>0.6171509267011999</v>
      </c>
      <c r="G8" s="34"/>
      <c r="H8" s="34">
        <f>H25</f>
        <v>30.157614613011965</v>
      </c>
      <c r="I8" s="73">
        <f>H8/H$17</f>
        <v>0.004960534262880466</v>
      </c>
      <c r="J8" s="34"/>
      <c r="K8" s="34">
        <f>K25</f>
        <v>1.9390291845210323</v>
      </c>
      <c r="L8" s="73">
        <f>K8/K$17</f>
        <v>0.05695819736508297</v>
      </c>
      <c r="M8" s="34"/>
      <c r="N8" s="34">
        <f>N25</f>
        <v>0.3134042490673579</v>
      </c>
      <c r="O8" s="73">
        <f>N8/N$17</f>
        <v>0.0057264119086312786</v>
      </c>
      <c r="P8" s="35"/>
      <c r="Q8" s="34">
        <f>B8+E8+H8+K8+N8</f>
        <v>207.79082123232538</v>
      </c>
      <c r="R8" s="73">
        <f>Q8/Q$17</f>
        <v>0.022321275671638517</v>
      </c>
    </row>
    <row r="9" spans="1:18" s="33" customFormat="1" ht="12.75">
      <c r="A9" s="65" t="s">
        <v>51</v>
      </c>
      <c r="B9" s="34">
        <f>B30</f>
        <v>1706.7786314381167</v>
      </c>
      <c r="C9" s="73">
        <f>B9/B$17</f>
        <v>0.5770108986599274</v>
      </c>
      <c r="D9" s="34"/>
      <c r="E9" s="34">
        <f>E30</f>
        <v>27.03731788912083</v>
      </c>
      <c r="F9" s="73">
        <f>E9/E$17</f>
        <v>0.1478705350001834</v>
      </c>
      <c r="G9" s="34"/>
      <c r="H9" s="34">
        <f>H30</f>
        <v>78.13027282674364</v>
      </c>
      <c r="I9" s="73">
        <f>H9/H$17</f>
        <v>0.012851410839305516</v>
      </c>
      <c r="J9" s="34"/>
      <c r="K9" s="34">
        <f>K30</f>
        <v>3.220945836096404</v>
      </c>
      <c r="L9" s="73">
        <f>K9/K$17</f>
        <v>0.0946139800778389</v>
      </c>
      <c r="M9" s="34"/>
      <c r="N9" s="34">
        <f>N30</f>
        <v>24.023558034659814</v>
      </c>
      <c r="O9" s="73">
        <f>N9/N$17</f>
        <v>0.4389499798638781</v>
      </c>
      <c r="P9" s="35"/>
      <c r="Q9" s="34">
        <f>B9+E9+H9+K9+N9</f>
        <v>1839.1907260247374</v>
      </c>
      <c r="R9" s="73">
        <f>Q9/Q$17</f>
        <v>0.19756928128417564</v>
      </c>
    </row>
    <row r="10" spans="1:18" s="33" customFormat="1" ht="12.75">
      <c r="A10" s="64" t="s">
        <v>8</v>
      </c>
      <c r="B10" s="34">
        <f>SUM(B8:B9)</f>
        <v>1769.3167359287893</v>
      </c>
      <c r="C10" s="73">
        <f>B10/B$17</f>
        <v>0.598153164685514</v>
      </c>
      <c r="D10" s="34"/>
      <c r="E10" s="34">
        <f>SUM(E8:E9)</f>
        <v>139.87998658417322</v>
      </c>
      <c r="F10" s="73">
        <f>E10/E$17</f>
        <v>0.7650214617013832</v>
      </c>
      <c r="G10" s="34"/>
      <c r="H10" s="34">
        <f>SUM(H8:H9)</f>
        <v>108.2878874397556</v>
      </c>
      <c r="I10" s="73">
        <f>H10/H$17</f>
        <v>0.01781194510218598</v>
      </c>
      <c r="J10" s="34"/>
      <c r="K10" s="34">
        <f>SUM(K8:K9)</f>
        <v>5.159975020617436</v>
      </c>
      <c r="L10" s="73">
        <f>K10/K$17</f>
        <v>0.15157217744292187</v>
      </c>
      <c r="M10" s="34"/>
      <c r="N10" s="34">
        <f>SUM(N8:N9)</f>
        <v>24.33696228372717</v>
      </c>
      <c r="O10" s="73">
        <f>N10/N$17</f>
        <v>0.4446763917725094</v>
      </c>
      <c r="P10" s="35"/>
      <c r="Q10" s="34">
        <f>SUM(Q8:Q9)</f>
        <v>2046.9815472570629</v>
      </c>
      <c r="R10" s="73">
        <f>Q10/Q$17</f>
        <v>0.21989055695581416</v>
      </c>
    </row>
    <row r="11" spans="1:18" s="33" customFormat="1" ht="12.75">
      <c r="A11" s="63" t="s">
        <v>48</v>
      </c>
      <c r="B11" s="34">
        <v>84.15136209211616</v>
      </c>
      <c r="C11" s="73">
        <f>B11/B$17</f>
        <v>0.028449063147290413</v>
      </c>
      <c r="D11" s="34"/>
      <c r="E11" s="34">
        <v>3.2815498382887043</v>
      </c>
      <c r="F11" s="73">
        <f>E11/E$17</f>
        <v>0.01794721400279008</v>
      </c>
      <c r="G11" s="34"/>
      <c r="H11" s="34">
        <v>7.4065782153492945</v>
      </c>
      <c r="I11" s="73">
        <f>H11/H$17</f>
        <v>0.0012182855136059713</v>
      </c>
      <c r="J11" s="34"/>
      <c r="K11" s="34">
        <v>0.05099402635233444</v>
      </c>
      <c r="L11" s="73">
        <f>K11/K$17</f>
        <v>0.0014979288814231883</v>
      </c>
      <c r="M11" s="34"/>
      <c r="N11" s="34">
        <v>3.8643002462850546</v>
      </c>
      <c r="O11" s="73">
        <f>N11/N$17</f>
        <v>0.07060713125206408</v>
      </c>
      <c r="P11" s="35"/>
      <c r="Q11" s="34">
        <f>B11+E11+H11+K11+N11</f>
        <v>98.75478441839154</v>
      </c>
      <c r="R11" s="73">
        <f>Q11/Q$17</f>
        <v>0.010608422228773732</v>
      </c>
    </row>
    <row r="12" spans="1:18" ht="12.75">
      <c r="A12" s="20" t="s">
        <v>41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4"/>
      <c r="R12" s="34"/>
    </row>
    <row r="13" spans="1:18" ht="12.75">
      <c r="A13" s="65" t="s">
        <v>50</v>
      </c>
      <c r="B13" s="34">
        <f>B34</f>
        <v>77.36806916042839</v>
      </c>
      <c r="C13" s="73">
        <f>B13/B$17</f>
        <v>0.026155834325290946</v>
      </c>
      <c r="D13" s="34"/>
      <c r="E13" s="34">
        <f>E34</f>
        <v>25.145091654783315</v>
      </c>
      <c r="F13" s="73">
        <f>E13/E$17</f>
        <v>0.13752170873123395</v>
      </c>
      <c r="G13" s="34"/>
      <c r="H13" s="34">
        <f>H34</f>
        <v>27.037980378472167</v>
      </c>
      <c r="I13" s="73">
        <f>H13/H$17</f>
        <v>0.004447395120190691</v>
      </c>
      <c r="J13" s="34"/>
      <c r="K13" s="34">
        <f>K34</f>
        <v>0.9467955177758522</v>
      </c>
      <c r="L13" s="73">
        <f>K13/K$17</f>
        <v>0.02781173506636716</v>
      </c>
      <c r="M13" s="34"/>
      <c r="N13" s="34">
        <f>N34</f>
        <v>0.4905881431117088</v>
      </c>
      <c r="O13" s="73">
        <f>N13/N$17</f>
        <v>0.008963853532006226</v>
      </c>
      <c r="P13" s="35"/>
      <c r="Q13" s="34">
        <f>B13+E13+H13+K13+N13</f>
        <v>130.98852485457144</v>
      </c>
      <c r="R13" s="73">
        <f>Q13/Q$17</f>
        <v>0.014071030451489986</v>
      </c>
    </row>
    <row r="14" spans="1:18" ht="12.75">
      <c r="A14" s="65" t="s">
        <v>51</v>
      </c>
      <c r="B14" s="34">
        <v>1027.1298528747968</v>
      </c>
      <c r="C14" s="73">
        <f>B14/B$17</f>
        <v>0.3472419378419046</v>
      </c>
      <c r="D14" s="34"/>
      <c r="E14" s="34">
        <v>14.537897974461368</v>
      </c>
      <c r="F14" s="73">
        <f>E14/E$17</f>
        <v>0.07950961556459282</v>
      </c>
      <c r="G14" s="34"/>
      <c r="H14" s="34">
        <v>64.37010080118307</v>
      </c>
      <c r="I14" s="73">
        <f>H14/H$17</f>
        <v>0.010588042012831037</v>
      </c>
      <c r="J14" s="34"/>
      <c r="K14" s="34">
        <v>3.6037998966240163</v>
      </c>
      <c r="L14" s="73">
        <f>K14/K$17</f>
        <v>0.10586016312430074</v>
      </c>
      <c r="M14" s="34"/>
      <c r="N14" s="34">
        <v>26.037752098721988</v>
      </c>
      <c r="O14" s="73">
        <f>N14/N$17</f>
        <v>0.4757526234434204</v>
      </c>
      <c r="P14" s="35"/>
      <c r="Q14" s="34">
        <f>B14+E14+H14+K14+N14</f>
        <v>1135.6794036457873</v>
      </c>
      <c r="R14" s="73">
        <f>Q14/Q$17</f>
        <v>0.12199678933381132</v>
      </c>
    </row>
    <row r="15" spans="1:18" ht="12.75">
      <c r="A15" s="64" t="s">
        <v>8</v>
      </c>
      <c r="B15" s="34">
        <f>SUM(B13:B14)</f>
        <v>1104.4979220352252</v>
      </c>
      <c r="C15" s="73">
        <f>B15/B$17</f>
        <v>0.37339777216719555</v>
      </c>
      <c r="D15" s="34"/>
      <c r="E15" s="34">
        <f>SUM(E13:E14)</f>
        <v>39.68298962924468</v>
      </c>
      <c r="F15" s="73">
        <f>E15/E$17</f>
        <v>0.21703132429582678</v>
      </c>
      <c r="G15" s="34"/>
      <c r="H15" s="34">
        <f>SUM(H13:H14)</f>
        <v>91.40808117965524</v>
      </c>
      <c r="I15" s="73">
        <f>H15/H$17</f>
        <v>0.01503543713302173</v>
      </c>
      <c r="J15" s="34"/>
      <c r="K15" s="34">
        <f>SUM(K13:K14)</f>
        <v>4.550595414399869</v>
      </c>
      <c r="L15" s="73">
        <f>K15/K$17</f>
        <v>0.1336718981906679</v>
      </c>
      <c r="M15" s="34"/>
      <c r="N15" s="34">
        <f>SUM(N13:N14)</f>
        <v>26.528340241833696</v>
      </c>
      <c r="O15" s="73">
        <f>N15/N$17</f>
        <v>0.4847164769754266</v>
      </c>
      <c r="P15" s="35"/>
      <c r="Q15" s="34">
        <f>SUM(Q13:Q14)</f>
        <v>1266.6679285003588</v>
      </c>
      <c r="R15" s="73">
        <f>Q15/Q$17</f>
        <v>0.13606781978530133</v>
      </c>
    </row>
    <row r="16" spans="1:18" ht="12.75">
      <c r="A16" s="63" t="s">
        <v>44</v>
      </c>
      <c r="B16" s="34">
        <v>0</v>
      </c>
      <c r="C16" s="73">
        <f>B16/B$17</f>
        <v>0</v>
      </c>
      <c r="D16" s="34"/>
      <c r="E16" s="34">
        <v>0</v>
      </c>
      <c r="F16" s="73">
        <f>E16/E$17</f>
        <v>0</v>
      </c>
      <c r="G16" s="34"/>
      <c r="H16" s="34">
        <v>5872.406839619946</v>
      </c>
      <c r="I16" s="73">
        <f>H16/H$17</f>
        <v>0.9659343322511864</v>
      </c>
      <c r="J16" s="34"/>
      <c r="K16" s="34">
        <v>24.281457864152788</v>
      </c>
      <c r="L16" s="73">
        <f>K16/K$17</f>
        <v>0.713257995484987</v>
      </c>
      <c r="M16" s="34"/>
      <c r="N16" s="34">
        <v>0</v>
      </c>
      <c r="O16" s="73">
        <f>N16/N$17</f>
        <v>0</v>
      </c>
      <c r="P16" s="35"/>
      <c r="Q16" s="34">
        <f>B16+E16+H16+K16+N16</f>
        <v>5896.688297484099</v>
      </c>
      <c r="R16" s="73">
        <f>Q16/Q$17</f>
        <v>0.6334332010301107</v>
      </c>
    </row>
    <row r="17" spans="1:18" ht="12.75">
      <c r="A17" s="30" t="s">
        <v>8</v>
      </c>
      <c r="B17" s="34">
        <f>SUM(B10,B11,B15,B16)</f>
        <v>2957.9660200561307</v>
      </c>
      <c r="C17" s="73">
        <f>SUM(C10,C11,C15,C16)</f>
        <v>1</v>
      </c>
      <c r="D17" s="34"/>
      <c r="E17" s="34">
        <f>SUM(E10,E11,E15,E16)</f>
        <v>182.8445260517066</v>
      </c>
      <c r="F17" s="73">
        <f>SUM(F10,F11,F15,F16)</f>
        <v>1</v>
      </c>
      <c r="G17" s="34"/>
      <c r="H17" s="34">
        <f>SUM(H10,H11,H15,H16)</f>
        <v>6079.509386454706</v>
      </c>
      <c r="I17" s="73">
        <f>SUM(I10,I11,I15,I16)</f>
        <v>1</v>
      </c>
      <c r="J17" s="34"/>
      <c r="K17" s="34">
        <f>SUM(K10,K11,K15,K16)</f>
        <v>34.04302232552243</v>
      </c>
      <c r="L17" s="73">
        <f>SUM(L10,L11,L15,L16)</f>
        <v>1</v>
      </c>
      <c r="M17" s="34"/>
      <c r="N17" s="34">
        <f>SUM(N10,N11,N15,N16)</f>
        <v>54.72960277184592</v>
      </c>
      <c r="O17" s="73">
        <f>SUM(O10,O11,O15,O16)</f>
        <v>1</v>
      </c>
      <c r="P17" s="35"/>
      <c r="Q17" s="34">
        <f>SUM(Q10,Q11,Q15,Q16)</f>
        <v>9309.092557659913</v>
      </c>
      <c r="R17" s="73">
        <f>SUM(R10,R11,R15,R16)</f>
        <v>0.9999999999999999</v>
      </c>
    </row>
    <row r="18" spans="1:18" ht="12.75">
      <c r="A18" s="30"/>
      <c r="B18" s="35"/>
      <c r="C18" s="35"/>
      <c r="D18" s="35"/>
      <c r="E18" s="35"/>
      <c r="F18" s="35"/>
      <c r="G18" s="35"/>
      <c r="H18" s="67"/>
      <c r="I18" s="67"/>
      <c r="J18" s="67"/>
      <c r="K18" s="67"/>
      <c r="L18" s="67"/>
      <c r="M18" s="35"/>
      <c r="N18" s="35"/>
      <c r="O18" s="35"/>
      <c r="P18" s="35"/>
      <c r="Q18" s="35"/>
      <c r="R18" s="35"/>
    </row>
    <row r="19" spans="1:18" ht="12.75">
      <c r="A19" s="30"/>
      <c r="B19" s="104" t="s">
        <v>30</v>
      </c>
      <c r="C19" s="104"/>
      <c r="D19" s="69"/>
      <c r="E19" s="104" t="s">
        <v>9</v>
      </c>
      <c r="F19" s="104"/>
      <c r="G19" s="69"/>
      <c r="H19" s="104" t="s">
        <v>31</v>
      </c>
      <c r="I19" s="104"/>
      <c r="J19" s="69"/>
      <c r="K19" s="104" t="s">
        <v>10</v>
      </c>
      <c r="L19" s="104"/>
      <c r="M19" s="69"/>
      <c r="N19" s="68" t="s">
        <v>11</v>
      </c>
      <c r="O19" s="68"/>
      <c r="P19" s="35"/>
      <c r="Q19" s="104" t="s">
        <v>8</v>
      </c>
      <c r="R19" s="104"/>
    </row>
    <row r="20" spans="1:18" s="33" customFormat="1" ht="12.75">
      <c r="A20" s="66" t="s">
        <v>66</v>
      </c>
      <c r="B20" s="70" t="s">
        <v>1</v>
      </c>
      <c r="C20" s="70" t="s">
        <v>2</v>
      </c>
      <c r="D20" s="70"/>
      <c r="E20" s="70" t="s">
        <v>1</v>
      </c>
      <c r="F20" s="70" t="s">
        <v>2</v>
      </c>
      <c r="G20" s="70"/>
      <c r="H20" s="70" t="s">
        <v>1</v>
      </c>
      <c r="I20" s="70" t="s">
        <v>2</v>
      </c>
      <c r="J20" s="70"/>
      <c r="K20" s="70" t="s">
        <v>1</v>
      </c>
      <c r="L20" s="70" t="s">
        <v>2</v>
      </c>
      <c r="M20" s="70"/>
      <c r="N20" s="70" t="s">
        <v>1</v>
      </c>
      <c r="O20" s="70" t="s">
        <v>2</v>
      </c>
      <c r="P20" s="71"/>
      <c r="Q20" s="70" t="s">
        <v>1</v>
      </c>
      <c r="R20" s="70" t="s">
        <v>2</v>
      </c>
    </row>
    <row r="21" spans="1:18" s="33" customFormat="1" ht="12.75">
      <c r="A21" s="63" t="s">
        <v>52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/>
      <c r="Q21" s="34"/>
      <c r="R21" s="34"/>
    </row>
    <row r="22" spans="1:18" s="33" customFormat="1" ht="12.75">
      <c r="A22" s="64" t="s">
        <v>3</v>
      </c>
      <c r="B22" s="34">
        <v>60.23521841484892</v>
      </c>
      <c r="C22" s="73">
        <f>B22/B$35</f>
        <v>0.03261802893966998</v>
      </c>
      <c r="D22" s="34"/>
      <c r="E22" s="34">
        <v>75.06297226271198</v>
      </c>
      <c r="F22" s="73">
        <f>E22/E$35</f>
        <v>0.45485797106558973</v>
      </c>
      <c r="G22" s="34"/>
      <c r="H22" s="34">
        <v>3.476618780361319</v>
      </c>
      <c r="I22" s="73">
        <f>H22/H$35</f>
        <v>0.02569071853306848</v>
      </c>
      <c r="J22" s="34"/>
      <c r="K22" s="34">
        <v>0.5531239001935326</v>
      </c>
      <c r="L22" s="73">
        <f>K22/K$35</f>
        <v>0.09057551724205792</v>
      </c>
      <c r="M22" s="34"/>
      <c r="N22" s="34">
        <v>0.3134042490673579</v>
      </c>
      <c r="O22" s="73">
        <f>N22/N$35</f>
        <v>0.012623244890424799</v>
      </c>
      <c r="P22" s="35"/>
      <c r="Q22" s="34">
        <f>SUM(B22,E22,H22,K22,N22)</f>
        <v>139.64133760718312</v>
      </c>
      <c r="R22" s="73">
        <f>Q22/Q$35</f>
        <v>0.064115361085653</v>
      </c>
    </row>
    <row r="23" spans="1:18" s="33" customFormat="1" ht="12.75">
      <c r="A23" s="64" t="s">
        <v>4</v>
      </c>
      <c r="B23" s="34">
        <v>0.9338517059220921</v>
      </c>
      <c r="C23" s="73">
        <f>B23/B$35</f>
        <v>0.0005056909026101915</v>
      </c>
      <c r="D23" s="34"/>
      <c r="E23" s="34">
        <v>0</v>
      </c>
      <c r="F23" s="73">
        <f>E23/E$35</f>
        <v>0</v>
      </c>
      <c r="G23" s="34"/>
      <c r="H23" s="34">
        <v>0.11805832950306883</v>
      </c>
      <c r="I23" s="73">
        <f>H23/H$35</f>
        <v>0.0008724003134540914</v>
      </c>
      <c r="J23" s="34"/>
      <c r="K23" s="34">
        <v>0</v>
      </c>
      <c r="L23" s="73">
        <f>K23/K$35</f>
        <v>0</v>
      </c>
      <c r="M23" s="34"/>
      <c r="N23" s="34">
        <v>0</v>
      </c>
      <c r="O23" s="73">
        <f>N23/N$35</f>
        <v>0</v>
      </c>
      <c r="P23" s="35"/>
      <c r="Q23" s="34">
        <f>SUM(B23,E23,H23,K23,N23)</f>
        <v>1.051910035425161</v>
      </c>
      <c r="R23" s="73">
        <f>Q23/Q$35</f>
        <v>0.00048297726809684284</v>
      </c>
    </row>
    <row r="24" spans="1:18" s="33" customFormat="1" ht="12.75">
      <c r="A24" s="65" t="s">
        <v>45</v>
      </c>
      <c r="B24" s="34">
        <v>1.3690343699016208</v>
      </c>
      <c r="C24" s="73">
        <f>B24/B$35</f>
        <v>0.00074134707023567</v>
      </c>
      <c r="D24" s="34"/>
      <c r="E24" s="34">
        <v>37.779696432340415</v>
      </c>
      <c r="F24" s="73">
        <f>E24/E$35</f>
        <v>0.22893306178370879</v>
      </c>
      <c r="G24" s="34"/>
      <c r="H24" s="34">
        <v>26.562937503147577</v>
      </c>
      <c r="I24" s="73">
        <f>H24/H$35</f>
        <v>0.19628869137441937</v>
      </c>
      <c r="J24" s="34"/>
      <c r="K24" s="34">
        <v>1.3859052843274997</v>
      </c>
      <c r="L24" s="73">
        <f>K24/K$35</f>
        <v>0.22694569504688414</v>
      </c>
      <c r="M24" s="34"/>
      <c r="N24" s="34">
        <v>0</v>
      </c>
      <c r="O24" s="73">
        <f>N24/N$35</f>
        <v>0</v>
      </c>
      <c r="P24" s="35"/>
      <c r="Q24" s="34">
        <f>SUM(B24,E24,H24,K24,N24)</f>
        <v>67.09757358971711</v>
      </c>
      <c r="R24" s="73">
        <f>Q24/Q$35</f>
        <v>0.030807390077983568</v>
      </c>
    </row>
    <row r="25" spans="1:18" s="33" customFormat="1" ht="12.75">
      <c r="A25" s="64" t="s">
        <v>8</v>
      </c>
      <c r="B25" s="34">
        <f>SUM(B22:B24)</f>
        <v>62.53810449067264</v>
      </c>
      <c r="C25" s="73">
        <f>B25/B$35</f>
        <v>0.03386506691251585</v>
      </c>
      <c r="D25" s="34"/>
      <c r="E25" s="34">
        <f>SUM(E22:E24)</f>
        <v>112.8426686950524</v>
      </c>
      <c r="F25" s="73">
        <f>E25/E$35</f>
        <v>0.6837910328492985</v>
      </c>
      <c r="G25" s="34"/>
      <c r="H25" s="34">
        <f>SUM(H22:H24)</f>
        <v>30.157614613011965</v>
      </c>
      <c r="I25" s="73">
        <f>H25/H$35</f>
        <v>0.22285181022094194</v>
      </c>
      <c r="J25" s="34"/>
      <c r="K25" s="34">
        <f>SUM(K22:K24)</f>
        <v>1.9390291845210323</v>
      </c>
      <c r="L25" s="73">
        <f>K25/K$35</f>
        <v>0.3175212122889421</v>
      </c>
      <c r="M25" s="34"/>
      <c r="N25" s="34">
        <f>SUM(N22:N24)</f>
        <v>0.3134042490673579</v>
      </c>
      <c r="O25" s="73">
        <f>N25/N$35</f>
        <v>0.012623244890424799</v>
      </c>
      <c r="P25" s="35"/>
      <c r="Q25" s="34">
        <f>SUM(Q22:Q24)</f>
        <v>207.79082123232538</v>
      </c>
      <c r="R25" s="73">
        <f>Q25/Q$35</f>
        <v>0.09540572843173341</v>
      </c>
    </row>
    <row r="26" spans="1:18" s="33" customFormat="1" ht="12.75">
      <c r="A26" s="63" t="s">
        <v>53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34"/>
      <c r="R26" s="34"/>
    </row>
    <row r="27" spans="1:18" ht="12.75">
      <c r="A27" s="64" t="s">
        <v>3</v>
      </c>
      <c r="B27" s="34">
        <v>1477.1537129079743</v>
      </c>
      <c r="C27" s="73">
        <f>B27/B$35</f>
        <v>0.7998948758538194</v>
      </c>
      <c r="D27" s="34"/>
      <c r="E27" s="34">
        <v>16.06816256930259</v>
      </c>
      <c r="F27" s="73">
        <f>E27/E$35</f>
        <v>0.0973680045528345</v>
      </c>
      <c r="G27" s="34"/>
      <c r="H27" s="34">
        <v>20.313691465795166</v>
      </c>
      <c r="I27" s="73">
        <f>H27/H$35</f>
        <v>0.15010944908981408</v>
      </c>
      <c r="J27" s="34"/>
      <c r="K27" s="34">
        <v>2.6644018550279363</v>
      </c>
      <c r="L27" s="73">
        <f>K27/K$35</f>
        <v>0.4363029261173041</v>
      </c>
      <c r="M27" s="34"/>
      <c r="N27" s="35">
        <v>22.767773511372585</v>
      </c>
      <c r="O27" s="73">
        <f>N27/N$35</f>
        <v>0.91703664356514</v>
      </c>
      <c r="P27" s="35"/>
      <c r="Q27" s="34">
        <f>SUM(B27,E27,H27,K27,N27)</f>
        <v>1538.9677423094727</v>
      </c>
      <c r="R27" s="73">
        <f>Q27/Q$35</f>
        <v>0.7066064690307605</v>
      </c>
    </row>
    <row r="28" spans="1:18" ht="12.75">
      <c r="A28" s="64" t="s">
        <v>4</v>
      </c>
      <c r="B28" s="34">
        <v>229.62491853014237</v>
      </c>
      <c r="C28" s="73">
        <f>B28/B$35</f>
        <v>0.12434440241091854</v>
      </c>
      <c r="D28" s="34"/>
      <c r="E28" s="34">
        <v>0.19334891378367303</v>
      </c>
      <c r="F28" s="73">
        <f>E28/E$35</f>
        <v>0.0011716335228982805</v>
      </c>
      <c r="G28" s="34"/>
      <c r="H28" s="34">
        <v>29.699657747642593</v>
      </c>
      <c r="I28" s="73">
        <f>H28/H$35</f>
        <v>0.21946770581612476</v>
      </c>
      <c r="J28" s="34"/>
      <c r="K28" s="34">
        <v>0.19649671512750427</v>
      </c>
      <c r="L28" s="73">
        <f>K28/K$35</f>
        <v>0.032176862368109085</v>
      </c>
      <c r="M28" s="34"/>
      <c r="N28" s="34">
        <v>1.2557845232872287</v>
      </c>
      <c r="O28" s="73">
        <f>N28/N$35</f>
        <v>0.05058028285906573</v>
      </c>
      <c r="P28" s="35"/>
      <c r="Q28" s="34">
        <f>SUM(B28,E28,H28,K28,N28)</f>
        <v>260.97020642998336</v>
      </c>
      <c r="R28" s="73">
        <f>Q28/Q$35</f>
        <v>0.11982267790161216</v>
      </c>
    </row>
    <row r="29" spans="1:18" ht="12.75" customHeight="1">
      <c r="A29" s="65" t="s">
        <v>45</v>
      </c>
      <c r="B29" s="34">
        <v>4.516352569705617E-15</v>
      </c>
      <c r="C29" s="73">
        <f>B29/B$35</f>
        <v>2.4456542650154215E-18</v>
      </c>
      <c r="D29" s="34"/>
      <c r="E29" s="34">
        <v>10.775806406034564</v>
      </c>
      <c r="F29" s="73">
        <f>E29/E$35</f>
        <v>0.06529799301431738</v>
      </c>
      <c r="G29" s="34"/>
      <c r="H29" s="34">
        <v>28.116923613305875</v>
      </c>
      <c r="I29" s="73">
        <f>H29/H$35</f>
        <v>0.2077719808238958</v>
      </c>
      <c r="J29" s="34"/>
      <c r="K29" s="34">
        <v>0.3600472659409639</v>
      </c>
      <c r="L29" s="73">
        <f>K29/K$35</f>
        <v>0.05895870225962241</v>
      </c>
      <c r="M29" s="34"/>
      <c r="N29" s="35">
        <v>0</v>
      </c>
      <c r="O29" s="73">
        <f>N29/N$35</f>
        <v>0</v>
      </c>
      <c r="P29" s="35"/>
      <c r="Q29" s="34">
        <f>SUM(B29,E29,H29,K29,N29)</f>
        <v>39.25277728528141</v>
      </c>
      <c r="R29" s="73">
        <f>Q29/Q$35</f>
        <v>0.01802264309684668</v>
      </c>
    </row>
    <row r="30" spans="1:18" ht="12.75">
      <c r="A30" s="64" t="s">
        <v>8</v>
      </c>
      <c r="B30" s="34">
        <f>SUM(B27:B29)</f>
        <v>1706.7786314381167</v>
      </c>
      <c r="C30" s="73">
        <f>B30/B$35</f>
        <v>0.9242392782647378</v>
      </c>
      <c r="D30" s="34"/>
      <c r="E30" s="34">
        <f>SUM(E27:E29)</f>
        <v>27.03731788912083</v>
      </c>
      <c r="F30" s="73">
        <f>E30/E$35</f>
        <v>0.16383763109005017</v>
      </c>
      <c r="G30" s="34"/>
      <c r="H30" s="34">
        <f>SUM(H27:H29)</f>
        <v>78.13027282674364</v>
      </c>
      <c r="I30" s="73">
        <f>H30/H$35</f>
        <v>0.5773491357298346</v>
      </c>
      <c r="J30" s="34"/>
      <c r="K30" s="34">
        <f>SUM(K27:K29)</f>
        <v>3.220945836096404</v>
      </c>
      <c r="L30" s="73">
        <f>K30/K$35</f>
        <v>0.5274384907450356</v>
      </c>
      <c r="M30" s="34"/>
      <c r="N30" s="34">
        <f>SUM(N27:N29)</f>
        <v>24.023558034659814</v>
      </c>
      <c r="O30" s="73">
        <f>N30/N$35</f>
        <v>0.9676169264242057</v>
      </c>
      <c r="P30" s="35"/>
      <c r="Q30" s="34">
        <f>SUM(Q27:Q29)</f>
        <v>1839.1907260247374</v>
      </c>
      <c r="R30" s="73">
        <f>Q30/Q$35</f>
        <v>0.8444517900292193</v>
      </c>
    </row>
    <row r="31" spans="1:18" ht="12.75">
      <c r="A31" s="63" t="s">
        <v>54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34"/>
      <c r="R31" s="34"/>
    </row>
    <row r="32" spans="1:18" ht="12.75">
      <c r="A32" s="65" t="s">
        <v>46</v>
      </c>
      <c r="B32" s="34">
        <v>34.7853701261667</v>
      </c>
      <c r="C32" s="73">
        <f>B32/B$35</f>
        <v>0.018836658010236963</v>
      </c>
      <c r="D32" s="34"/>
      <c r="E32" s="34">
        <v>0.001339104209233462</v>
      </c>
      <c r="F32" s="73">
        <f>E32/E$35</f>
        <v>8.1145497613062E-06</v>
      </c>
      <c r="G32" s="34"/>
      <c r="H32" s="34">
        <v>1.3290307885141914</v>
      </c>
      <c r="I32" s="73">
        <f>H32/H$35</f>
        <v>0.009820966308521077</v>
      </c>
      <c r="J32" s="34"/>
      <c r="K32" s="34">
        <v>0.8226071674668434</v>
      </c>
      <c r="L32" s="73">
        <f>K32/K$35</f>
        <v>0.13470412262833673</v>
      </c>
      <c r="M32" s="34"/>
      <c r="N32" s="35">
        <v>0</v>
      </c>
      <c r="O32" s="73">
        <f>N32/N$35</f>
        <v>0</v>
      </c>
      <c r="P32" s="35"/>
      <c r="Q32" s="34">
        <f>SUM(B32,E32,H32,K32,N32)</f>
        <v>36.938347186356964</v>
      </c>
      <c r="R32" s="73">
        <f>Q32/Q$35</f>
        <v>0.016959988412762566</v>
      </c>
    </row>
    <row r="33" spans="1:18" ht="12.75">
      <c r="A33" s="64" t="s">
        <v>39</v>
      </c>
      <c r="B33" s="34">
        <v>42.582699034261694</v>
      </c>
      <c r="C33" s="73">
        <f>B33/B$35</f>
        <v>0.023058996812509336</v>
      </c>
      <c r="D33" s="34"/>
      <c r="E33" s="34">
        <v>25.14375255057408</v>
      </c>
      <c r="F33" s="73">
        <f>E33/E$35</f>
        <v>0.15236322151088993</v>
      </c>
      <c r="G33" s="34"/>
      <c r="H33" s="34">
        <v>25.708949589957975</v>
      </c>
      <c r="I33" s="73">
        <f>H33/H$35</f>
        <v>0.18997808774070246</v>
      </c>
      <c r="J33" s="34"/>
      <c r="K33" s="34">
        <v>0.12418835030900888</v>
      </c>
      <c r="L33" s="73">
        <f>K33/K$35</f>
        <v>0.020336174337685732</v>
      </c>
      <c r="M33" s="34"/>
      <c r="N33" s="35">
        <v>0.4905881431117088</v>
      </c>
      <c r="O33" s="73">
        <f>N33/N$35</f>
        <v>0.019759828685369504</v>
      </c>
      <c r="P33" s="35"/>
      <c r="Q33" s="34">
        <f>SUM(B33,E33,H33,K33,N33)</f>
        <v>94.05017766821447</v>
      </c>
      <c r="R33" s="73">
        <f>Q33/Q$35</f>
        <v>0.043182493126284714</v>
      </c>
    </row>
    <row r="34" spans="1:18" ht="12.75">
      <c r="A34" s="64" t="s">
        <v>8</v>
      </c>
      <c r="B34" s="35">
        <f>SUM(B32:B33)</f>
        <v>77.36806916042839</v>
      </c>
      <c r="C34" s="73">
        <f>B34/B$35</f>
        <v>0.0418956548227463</v>
      </c>
      <c r="D34" s="35"/>
      <c r="E34" s="35">
        <f>SUM(E32:E33)</f>
        <v>25.145091654783315</v>
      </c>
      <c r="F34" s="73">
        <f>E34/E$35</f>
        <v>0.15237133606065126</v>
      </c>
      <c r="G34" s="35"/>
      <c r="H34" s="35">
        <f>SUM(H32:H33)</f>
        <v>27.037980378472167</v>
      </c>
      <c r="I34" s="73">
        <f>H34/H$35</f>
        <v>0.19979905404922355</v>
      </c>
      <c r="J34" s="67"/>
      <c r="K34" s="35">
        <f>SUM(K32:K33)</f>
        <v>0.9467955177758522</v>
      </c>
      <c r="L34" s="73">
        <f>K34/K$35</f>
        <v>0.15504029696602245</v>
      </c>
      <c r="M34" s="35"/>
      <c r="N34" s="35">
        <f>SUM(N32:N33)</f>
        <v>0.4905881431117088</v>
      </c>
      <c r="O34" s="73">
        <f>N34/N$35</f>
        <v>0.019759828685369504</v>
      </c>
      <c r="P34" s="35"/>
      <c r="Q34" s="35">
        <f>SUM(Q32:Q33)</f>
        <v>130.98852485457144</v>
      </c>
      <c r="R34" s="73">
        <f>Q34/Q$35</f>
        <v>0.060142481539047284</v>
      </c>
    </row>
    <row r="35" spans="1:18" ht="12.75">
      <c r="A35" s="30" t="s">
        <v>8</v>
      </c>
      <c r="B35" s="35">
        <f>B25+B30+B34</f>
        <v>1846.6848050892177</v>
      </c>
      <c r="C35" s="74">
        <f>C25+C30+C34</f>
        <v>1</v>
      </c>
      <c r="D35" s="35"/>
      <c r="E35" s="35">
        <f>E25+E30+E34</f>
        <v>165.02507823895655</v>
      </c>
      <c r="F35" s="74">
        <f>F25+F30+F34</f>
        <v>0.9999999999999999</v>
      </c>
      <c r="G35" s="35"/>
      <c r="H35" s="35">
        <f>H25+H30+H34</f>
        <v>135.32586781822775</v>
      </c>
      <c r="I35" s="74">
        <f>I25+I30+I34</f>
        <v>1</v>
      </c>
      <c r="J35" s="67"/>
      <c r="K35" s="35">
        <f>K25+K30+K34</f>
        <v>6.106770538393288</v>
      </c>
      <c r="L35" s="74">
        <f>L25+L30+L34</f>
        <v>1.0000000000000002</v>
      </c>
      <c r="M35" s="35"/>
      <c r="N35" s="35">
        <f>N25+N30+N34</f>
        <v>24.82755042683888</v>
      </c>
      <c r="O35" s="74">
        <f>O25+O30+O34</f>
        <v>1</v>
      </c>
      <c r="P35" s="35"/>
      <c r="Q35" s="35">
        <f>Q25+Q30+Q34</f>
        <v>2177.970072111634</v>
      </c>
      <c r="R35" s="74">
        <f>R25+R30+R34</f>
        <v>1</v>
      </c>
    </row>
    <row r="36" spans="1:18" ht="12.75">
      <c r="A36" s="30"/>
      <c r="B36" s="35"/>
      <c r="C36" s="35"/>
      <c r="D36" s="35"/>
      <c r="E36" s="35"/>
      <c r="F36" s="35"/>
      <c r="G36" s="35"/>
      <c r="H36" s="67"/>
      <c r="I36" s="67"/>
      <c r="J36" s="67"/>
      <c r="K36" s="67"/>
      <c r="L36" s="67"/>
      <c r="M36" s="35"/>
      <c r="N36" s="35"/>
      <c r="O36" s="35"/>
      <c r="P36" s="35"/>
      <c r="Q36" s="35"/>
      <c r="R36" s="35"/>
    </row>
    <row r="37" spans="1:18" ht="12.75">
      <c r="A37" s="30"/>
      <c r="B37" s="104" t="s">
        <v>30</v>
      </c>
      <c r="C37" s="104"/>
      <c r="D37" s="69"/>
      <c r="E37" s="104" t="s">
        <v>9</v>
      </c>
      <c r="F37" s="104"/>
      <c r="G37" s="69"/>
      <c r="H37" s="104" t="s">
        <v>31</v>
      </c>
      <c r="I37" s="104"/>
      <c r="J37" s="69"/>
      <c r="K37" s="104" t="s">
        <v>10</v>
      </c>
      <c r="L37" s="104"/>
      <c r="M37" s="69"/>
      <c r="N37" s="68" t="s">
        <v>11</v>
      </c>
      <c r="O37" s="68"/>
      <c r="P37" s="35"/>
      <c r="Q37" s="104" t="s">
        <v>8</v>
      </c>
      <c r="R37" s="104"/>
    </row>
    <row r="38" spans="1:18" s="33" customFormat="1" ht="12.75">
      <c r="A38" s="66" t="s">
        <v>40</v>
      </c>
      <c r="B38" s="70" t="s">
        <v>1</v>
      </c>
      <c r="C38" s="70" t="s">
        <v>2</v>
      </c>
      <c r="D38" s="70"/>
      <c r="E38" s="70" t="s">
        <v>1</v>
      </c>
      <c r="F38" s="70" t="s">
        <v>2</v>
      </c>
      <c r="G38" s="70"/>
      <c r="H38" s="70" t="s">
        <v>1</v>
      </c>
      <c r="I38" s="70" t="s">
        <v>2</v>
      </c>
      <c r="J38" s="70"/>
      <c r="K38" s="70" t="s">
        <v>1</v>
      </c>
      <c r="L38" s="70" t="s">
        <v>2</v>
      </c>
      <c r="M38" s="70"/>
      <c r="N38" s="70" t="s">
        <v>1</v>
      </c>
      <c r="O38" s="70" t="s">
        <v>2</v>
      </c>
      <c r="P38" s="71"/>
      <c r="Q38" s="70" t="s">
        <v>1</v>
      </c>
      <c r="R38" s="70" t="s">
        <v>2</v>
      </c>
    </row>
    <row r="39" spans="1:18" ht="12.75">
      <c r="A39" s="30" t="s">
        <v>3</v>
      </c>
      <c r="B39" s="34">
        <f>B11+B22+B27</f>
        <v>1621.5402934149395</v>
      </c>
      <c r="C39" s="73">
        <f>B39/B$42</f>
        <v>0.5481943614024913</v>
      </c>
      <c r="D39" s="34"/>
      <c r="E39" s="34">
        <f>E11+E22+E27</f>
        <v>94.41268467030326</v>
      </c>
      <c r="F39" s="73">
        <f>E39/E$42</f>
        <v>0.5163549968326878</v>
      </c>
      <c r="G39" s="34"/>
      <c r="H39" s="34">
        <f>H11+H22+H27</f>
        <v>31.19688846150578</v>
      </c>
      <c r="I39" s="73">
        <f>H39/H$42</f>
        <v>0.005131481255874561</v>
      </c>
      <c r="J39" s="34"/>
      <c r="K39" s="34">
        <f>K11+K22+K27</f>
        <v>3.2685197815738034</v>
      </c>
      <c r="L39" s="73">
        <f>K39/K$42</f>
        <v>0.09601144546802938</v>
      </c>
      <c r="M39" s="34"/>
      <c r="N39" s="34">
        <f>N11+N22+N27</f>
        <v>26.945478006724997</v>
      </c>
      <c r="O39" s="73">
        <f>N39/N$42</f>
        <v>0.4923382711008151</v>
      </c>
      <c r="P39" s="35"/>
      <c r="Q39" s="34">
        <f>B39+E39+H39+K39+N39</f>
        <v>1777.363864335047</v>
      </c>
      <c r="R39" s="73">
        <f>Q39/Q$42</f>
        <v>0.19092772505227243</v>
      </c>
    </row>
    <row r="40" spans="1:18" ht="12.75">
      <c r="A40" s="30" t="s">
        <v>4</v>
      </c>
      <c r="B40" s="34">
        <f>B14+B23+B28+B32</f>
        <v>1292.473993237028</v>
      </c>
      <c r="C40" s="73">
        <f>B40/B$42</f>
        <v>0.43694686973195923</v>
      </c>
      <c r="D40" s="34"/>
      <c r="E40" s="34">
        <f>E14+E23+E28+E32</f>
        <v>14.732585992454274</v>
      </c>
      <c r="F40" s="73">
        <f>E40/E$42</f>
        <v>0.08057438913040277</v>
      </c>
      <c r="G40" s="34"/>
      <c r="H40" s="34">
        <f>H14+H23+H28+H32</f>
        <v>95.51684766684292</v>
      </c>
      <c r="I40" s="73">
        <f>H40/H$42</f>
        <v>0.015711275630177785</v>
      </c>
      <c r="J40" s="34"/>
      <c r="K40" s="34">
        <f>K14+K23+K28+K32</f>
        <v>4.622903779218364</v>
      </c>
      <c r="L40" s="73">
        <f>K40/K$42</f>
        <v>0.13579592713636715</v>
      </c>
      <c r="M40" s="34"/>
      <c r="N40" s="34">
        <f>N14+N23+N28+N32</f>
        <v>27.293536622009217</v>
      </c>
      <c r="O40" s="73">
        <f>N40/N$42</f>
        <v>0.49869787536717874</v>
      </c>
      <c r="P40" s="35"/>
      <c r="Q40" s="34">
        <f>B40+E40+H40+K40+N40</f>
        <v>1434.6398672975529</v>
      </c>
      <c r="R40" s="73">
        <f>Q40/Q$42</f>
        <v>0.15411167720285165</v>
      </c>
    </row>
    <row r="41" spans="1:18" ht="12.75">
      <c r="A41" s="30" t="s">
        <v>39</v>
      </c>
      <c r="B41" s="34">
        <f>B16+B24+B29+B33</f>
        <v>43.95173340416332</v>
      </c>
      <c r="C41" s="73">
        <f>B41/B$42</f>
        <v>0.014858768865549472</v>
      </c>
      <c r="D41" s="34"/>
      <c r="E41" s="34">
        <f>E16+E24+E29+E33</f>
        <v>73.69925538894906</v>
      </c>
      <c r="F41" s="73">
        <f>E41/E$42</f>
        <v>0.4030706140369094</v>
      </c>
      <c r="G41" s="34"/>
      <c r="H41" s="34">
        <f>H16+H24+H29+H33</f>
        <v>5952.795650326358</v>
      </c>
      <c r="I41" s="73">
        <f>H41/H$42</f>
        <v>0.9791572431139477</v>
      </c>
      <c r="J41" s="34"/>
      <c r="K41" s="34">
        <f>K16+K24+K29+K33</f>
        <v>26.15159876473026</v>
      </c>
      <c r="L41" s="73">
        <f>K41/K$42</f>
        <v>0.7681926273956035</v>
      </c>
      <c r="M41" s="34"/>
      <c r="N41" s="34">
        <f>N16+N24+N29+N33</f>
        <v>0.4905881431117088</v>
      </c>
      <c r="O41" s="73">
        <f>N41/N$42</f>
        <v>0.008963853532006226</v>
      </c>
      <c r="P41" s="35"/>
      <c r="Q41" s="34">
        <f>B41+E41+H41+K41+N41</f>
        <v>6097.088826027311</v>
      </c>
      <c r="R41" s="73">
        <f>Q41/Q$42</f>
        <v>0.6549605977448759</v>
      </c>
    </row>
    <row r="42" spans="1:18" ht="12.75">
      <c r="A42" s="30" t="s">
        <v>8</v>
      </c>
      <c r="B42" s="34">
        <f>SUM(B39:B41)</f>
        <v>2957.9660200561307</v>
      </c>
      <c r="C42" s="73">
        <f>SUM(C39:C41)</f>
        <v>1</v>
      </c>
      <c r="D42" s="34"/>
      <c r="E42" s="34">
        <f>SUM(E39:E41)</f>
        <v>182.8445260517066</v>
      </c>
      <c r="F42" s="73">
        <f>SUM(F39:F41)</f>
        <v>1</v>
      </c>
      <c r="G42" s="34"/>
      <c r="H42" s="34">
        <f>SUM(H39:H41)</f>
        <v>6079.509386454706</v>
      </c>
      <c r="I42" s="73">
        <f>SUM(I39:I41)</f>
        <v>1</v>
      </c>
      <c r="J42" s="34"/>
      <c r="K42" s="34">
        <f>SUM(K39:K41)</f>
        <v>34.04302232552243</v>
      </c>
      <c r="L42" s="73">
        <f>SUM(L39:L41)</f>
        <v>1</v>
      </c>
      <c r="M42" s="34"/>
      <c r="N42" s="34">
        <f>SUM(N39:N41)</f>
        <v>54.72960277184592</v>
      </c>
      <c r="O42" s="73">
        <f>SUM(O39:O41)</f>
        <v>1</v>
      </c>
      <c r="P42" s="35"/>
      <c r="Q42" s="34">
        <f>SUM(Q39:Q41)</f>
        <v>9309.092557659911</v>
      </c>
      <c r="R42" s="73">
        <f>SUM(R39:R41)</f>
        <v>1</v>
      </c>
    </row>
    <row r="43" spans="1:18" ht="12.75" hidden="1">
      <c r="A43" s="30"/>
      <c r="B43" s="27"/>
      <c r="C43" s="28"/>
      <c r="D43" s="28"/>
      <c r="E43" s="27"/>
      <c r="F43" s="28"/>
      <c r="G43" s="28"/>
      <c r="H43" s="29"/>
      <c r="I43" s="31"/>
      <c r="J43" s="31"/>
      <c r="K43" s="29"/>
      <c r="L43" s="31"/>
      <c r="M43" s="28"/>
      <c r="N43" s="27"/>
      <c r="O43" s="28"/>
      <c r="P43" s="8"/>
      <c r="Q43" s="8"/>
      <c r="R43" s="8"/>
    </row>
    <row r="44" spans="2:19" ht="12.75" hidden="1">
      <c r="B44" s="82"/>
      <c r="C44" s="83"/>
      <c r="D44" s="83"/>
      <c r="E44" s="82"/>
      <c r="F44" s="83"/>
      <c r="G44" s="83"/>
      <c r="H44" s="82"/>
      <c r="I44" s="84"/>
      <c r="J44" s="84"/>
      <c r="K44" s="82"/>
      <c r="L44" s="84"/>
      <c r="M44" s="83"/>
      <c r="N44" s="82"/>
      <c r="O44" s="46" t="s">
        <v>32</v>
      </c>
      <c r="Q44" s="72"/>
      <c r="R44" s="72">
        <f>Q39-'Table 2.2'!D41</f>
        <v>0</v>
      </c>
      <c r="S44" s="72">
        <f>Q39-'Table 2.3'!D47</f>
        <v>0</v>
      </c>
    </row>
    <row r="45" spans="2:19" ht="12.75" hidden="1">
      <c r="B45" s="82"/>
      <c r="C45" s="83"/>
      <c r="D45" s="83"/>
      <c r="E45" s="82"/>
      <c r="F45" s="83"/>
      <c r="G45" s="83"/>
      <c r="H45" s="82"/>
      <c r="I45" s="84"/>
      <c r="J45" s="84"/>
      <c r="K45" s="82"/>
      <c r="L45" s="84"/>
      <c r="M45" s="83"/>
      <c r="N45" s="82"/>
      <c r="O45" s="46" t="s">
        <v>32</v>
      </c>
      <c r="Q45" s="72"/>
      <c r="R45" s="72">
        <f>Q40-'Table 2.2'!E41</f>
        <v>0</v>
      </c>
      <c r="S45" s="72">
        <f>Q40-'Table 2.3'!E47</f>
        <v>0</v>
      </c>
    </row>
    <row r="46" spans="1:19" ht="12.75" hidden="1">
      <c r="A46" s="46" t="s">
        <v>32</v>
      </c>
      <c r="B46" s="72">
        <f>B42-'Table 2.2'!C12</f>
        <v>0</v>
      </c>
      <c r="E46" s="72">
        <f>E42-'Table 2.2'!C18</f>
        <v>0</v>
      </c>
      <c r="H46" s="72">
        <f>H42-'Table 2.2'!C24</f>
        <v>0</v>
      </c>
      <c r="K46" s="72">
        <f>K42-'Table 2.2'!C31</f>
        <v>0</v>
      </c>
      <c r="N46" s="72">
        <f>N42-'Table 2.2'!C39</f>
        <v>0</v>
      </c>
      <c r="Q46" s="72">
        <f>Q42-'Table 2.2'!C41</f>
        <v>0</v>
      </c>
      <c r="R46" s="72">
        <f>Q41-'Table 2.2'!F41</f>
        <v>0</v>
      </c>
      <c r="S46" s="72">
        <f>Q41-'Table 2.3'!F47</f>
        <v>0</v>
      </c>
    </row>
    <row r="47" spans="1:17" ht="12.75" hidden="1">
      <c r="A47" s="46" t="s">
        <v>32</v>
      </c>
      <c r="B47" s="72">
        <f>B42-'Table 2.3'!C14</f>
        <v>0</v>
      </c>
      <c r="E47" s="72">
        <f>E42-'Table 2.3'!C22</f>
        <v>0</v>
      </c>
      <c r="H47" s="72">
        <f>H42-'Table 2.3'!C30</f>
        <v>0</v>
      </c>
      <c r="K47" s="72">
        <f>K42-'Table 2.3'!C37</f>
        <v>0</v>
      </c>
      <c r="N47" s="72">
        <f>N42-'Table 2.3'!C45</f>
        <v>0</v>
      </c>
      <c r="Q47" s="72">
        <f>Q42-'Table 2.3'!C47</f>
        <v>0</v>
      </c>
    </row>
    <row r="48" spans="1:2" ht="12.75">
      <c r="A48" s="58"/>
      <c r="B48" s="59"/>
    </row>
    <row r="49" ht="12.75">
      <c r="A49" s="60" t="s">
        <v>38</v>
      </c>
    </row>
    <row r="50" ht="12.75">
      <c r="A50" s="61" t="s">
        <v>71</v>
      </c>
    </row>
    <row r="51" ht="12.75">
      <c r="A51" s="61" t="s">
        <v>47</v>
      </c>
    </row>
    <row r="52" ht="12.75">
      <c r="A52" s="56" t="s">
        <v>72</v>
      </c>
    </row>
    <row r="53" ht="12.75">
      <c r="A53" s="56" t="s">
        <v>62</v>
      </c>
    </row>
    <row r="54" ht="12.75">
      <c r="A54" s="56" t="s">
        <v>63</v>
      </c>
    </row>
    <row r="55" ht="12.75">
      <c r="A55" s="56" t="s">
        <v>64</v>
      </c>
    </row>
    <row r="56" ht="12.75">
      <c r="A56" s="56" t="s">
        <v>65</v>
      </c>
    </row>
    <row r="57" ht="12.75">
      <c r="A57" s="86" t="s">
        <v>55</v>
      </c>
    </row>
  </sheetData>
  <mergeCells count="15">
    <mergeCell ref="Q19:R19"/>
    <mergeCell ref="Q37:R37"/>
    <mergeCell ref="K5:L5"/>
    <mergeCell ref="H19:I19"/>
    <mergeCell ref="K19:L19"/>
    <mergeCell ref="H37:I37"/>
    <mergeCell ref="K37:L37"/>
    <mergeCell ref="H5:I5"/>
    <mergeCell ref="Q5:R5"/>
    <mergeCell ref="E5:F5"/>
    <mergeCell ref="B19:C19"/>
    <mergeCell ref="B5:C5"/>
    <mergeCell ref="B37:C37"/>
    <mergeCell ref="E37:F37"/>
    <mergeCell ref="E19:F19"/>
  </mergeCells>
  <printOptions horizontalCentered="1"/>
  <pageMargins left="0.75" right="0.75" top="1" bottom="1" header="0.5" footer="0.5"/>
  <pageSetup fitToHeight="1" fitToWidth="1" horizontalDpi="600" verticalDpi="600" orientation="landscape" scale="71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3.57421875" style="7" customWidth="1"/>
    <col min="3" max="6" width="10.7109375" style="7" customWidth="1"/>
    <col min="7" max="16384" width="9.140625" style="7" customWidth="1"/>
  </cols>
  <sheetData>
    <row r="1" spans="1:6" ht="18">
      <c r="A1" s="1" t="s">
        <v>36</v>
      </c>
      <c r="B1" s="22"/>
      <c r="C1" s="22"/>
      <c r="D1" s="22"/>
      <c r="E1" s="22"/>
      <c r="F1" s="22"/>
    </row>
    <row r="2" spans="1:6" s="3" customFormat="1" ht="18" customHeight="1">
      <c r="A2" s="1" t="s">
        <v>60</v>
      </c>
      <c r="B2" s="1"/>
      <c r="C2" s="1"/>
      <c r="D2" s="1"/>
      <c r="E2" s="1"/>
      <c r="F2" s="1"/>
    </row>
    <row r="3" spans="1:6" s="6" customFormat="1" ht="15.75" customHeight="1">
      <c r="A3" s="4" t="s">
        <v>69</v>
      </c>
      <c r="B3" s="4"/>
      <c r="C3" s="4"/>
      <c r="D3" s="4"/>
      <c r="E3" s="4"/>
      <c r="F3" s="4"/>
    </row>
    <row r="4" spans="1:6" s="6" customFormat="1" ht="6" customHeight="1">
      <c r="A4" s="4"/>
      <c r="B4" s="4"/>
      <c r="C4" s="4"/>
      <c r="D4" s="4"/>
      <c r="E4" s="4"/>
      <c r="F4" s="4"/>
    </row>
    <row r="5" spans="3:6" s="6" customFormat="1" ht="12.75">
      <c r="C5" s="85"/>
      <c r="D5" s="106" t="s">
        <v>40</v>
      </c>
      <c r="E5" s="107"/>
      <c r="F5" s="108"/>
    </row>
    <row r="6" spans="3:6" s="6" customFormat="1" ht="12.75">
      <c r="C6" s="91" t="s">
        <v>8</v>
      </c>
      <c r="D6" s="88" t="s">
        <v>3</v>
      </c>
      <c r="E6" s="88" t="s">
        <v>59</v>
      </c>
      <c r="F6" s="89" t="s">
        <v>39</v>
      </c>
    </row>
    <row r="7" spans="3:6" s="6" customFormat="1" ht="12.75">
      <c r="C7" s="92" t="s">
        <v>1</v>
      </c>
      <c r="D7" s="21" t="s">
        <v>1</v>
      </c>
      <c r="E7" s="21" t="s">
        <v>1</v>
      </c>
      <c r="F7" s="90" t="s">
        <v>1</v>
      </c>
    </row>
    <row r="8" spans="1:2" ht="12.75">
      <c r="A8" s="6" t="s">
        <v>5</v>
      </c>
      <c r="B8" s="6"/>
    </row>
    <row r="9" spans="1:6" ht="12.75">
      <c r="A9" s="6"/>
      <c r="B9" s="8" t="s">
        <v>16</v>
      </c>
      <c r="C9" s="10">
        <f>D9+E9+F9</f>
        <v>917.3176679816614</v>
      </c>
      <c r="D9" s="10">
        <v>500.1763563359173</v>
      </c>
      <c r="E9" s="10">
        <v>417.008309002947</v>
      </c>
      <c r="F9" s="93">
        <v>0.13300264279713564</v>
      </c>
    </row>
    <row r="10" spans="1:6" ht="12.75">
      <c r="A10" s="6"/>
      <c r="B10" s="8" t="s">
        <v>17</v>
      </c>
      <c r="C10" s="12">
        <f>D10+E10+F10</f>
        <v>124.28674524334606</v>
      </c>
      <c r="D10" s="12">
        <v>53.33110510798098</v>
      </c>
      <c r="E10" s="12">
        <v>67.64514052712626</v>
      </c>
      <c r="F10" s="94">
        <v>3.3104996082388265</v>
      </c>
    </row>
    <row r="11" spans="1:6" ht="12.75">
      <c r="A11" s="6"/>
      <c r="B11" s="8" t="s">
        <v>18</v>
      </c>
      <c r="C11" s="13">
        <f>D11+E11+F11</f>
        <v>1916.361606831123</v>
      </c>
      <c r="D11" s="13">
        <v>1068.032831971041</v>
      </c>
      <c r="E11" s="13">
        <v>807.8205437069545</v>
      </c>
      <c r="F11" s="95">
        <v>40.50823115312735</v>
      </c>
    </row>
    <row r="12" spans="1:6" ht="12.75">
      <c r="A12" s="6"/>
      <c r="B12" s="14" t="s">
        <v>8</v>
      </c>
      <c r="C12" s="13">
        <f>SUM(C9:C11)</f>
        <v>2957.96602005613</v>
      </c>
      <c r="D12" s="13">
        <f>SUM(D9:D11)</f>
        <v>1621.5402934149392</v>
      </c>
      <c r="E12" s="13">
        <f>SUM(E9:E11)</f>
        <v>1292.4739932370278</v>
      </c>
      <c r="F12" s="95">
        <f>SUM(F9:F11)</f>
        <v>43.951733404163306</v>
      </c>
    </row>
    <row r="13" spans="1:2" ht="4.5" customHeight="1">
      <c r="A13" s="6"/>
      <c r="B13" s="6"/>
    </row>
    <row r="14" spans="1:2" ht="12.75">
      <c r="A14" s="6" t="s">
        <v>9</v>
      </c>
      <c r="B14" s="6"/>
    </row>
    <row r="15" spans="1:6" ht="12.75">
      <c r="A15" s="6"/>
      <c r="B15" s="23" t="s">
        <v>17</v>
      </c>
      <c r="C15" s="10">
        <f>D15+E15+F15</f>
        <v>11.699060857033167</v>
      </c>
      <c r="D15" s="10">
        <v>5.370598550953519</v>
      </c>
      <c r="E15" s="10">
        <v>1.8927215245604252</v>
      </c>
      <c r="F15" s="93">
        <v>4.4357407815192245</v>
      </c>
    </row>
    <row r="16" spans="1:6" ht="12.75">
      <c r="A16" s="6"/>
      <c r="B16" s="23" t="s">
        <v>19</v>
      </c>
      <c r="C16" s="12">
        <f>D16+E16+F16</f>
        <v>69.44705145528508</v>
      </c>
      <c r="D16" s="12">
        <v>37.307279730167075</v>
      </c>
      <c r="E16" s="12">
        <v>3.6899285551917154</v>
      </c>
      <c r="F16" s="94">
        <v>28.449843169926286</v>
      </c>
    </row>
    <row r="17" spans="1:6" ht="12.75">
      <c r="A17" s="6"/>
      <c r="B17" s="23" t="s">
        <v>18</v>
      </c>
      <c r="C17" s="13">
        <f>D17+E17+F17</f>
        <v>101.69841373938837</v>
      </c>
      <c r="D17" s="13">
        <v>51.734806389182694</v>
      </c>
      <c r="E17" s="13">
        <v>9.149935912702132</v>
      </c>
      <c r="F17" s="95">
        <v>40.813671437503544</v>
      </c>
    </row>
    <row r="18" spans="1:6" ht="12.75">
      <c r="A18" s="6"/>
      <c r="B18" s="14" t="s">
        <v>8</v>
      </c>
      <c r="C18" s="13">
        <f>SUM(C15:C17)</f>
        <v>182.84452605170662</v>
      </c>
      <c r="D18" s="13">
        <f>SUM(D15:D17)</f>
        <v>94.41268467030329</v>
      </c>
      <c r="E18" s="13">
        <f>SUM(E15:E17)</f>
        <v>14.732585992454272</v>
      </c>
      <c r="F18" s="95">
        <f>SUM(F15:F17)</f>
        <v>73.69925538894906</v>
      </c>
    </row>
    <row r="19" spans="1:2" ht="4.5" customHeight="1">
      <c r="A19" s="6"/>
      <c r="B19" s="6"/>
    </row>
    <row r="20" spans="1:2" ht="12.75">
      <c r="A20" s="75" t="s">
        <v>56</v>
      </c>
      <c r="B20" s="6"/>
    </row>
    <row r="21" spans="1:6" ht="12.75">
      <c r="A21" s="6"/>
      <c r="B21" s="23" t="s">
        <v>17</v>
      </c>
      <c r="C21" s="10">
        <f>D21+E21+F21</f>
        <v>450.1720122294068</v>
      </c>
      <c r="D21" s="10">
        <v>5.455257805529793</v>
      </c>
      <c r="E21" s="10">
        <v>14.357108058543032</v>
      </c>
      <c r="F21" s="93">
        <v>430.35964636533396</v>
      </c>
    </row>
    <row r="22" spans="1:7" ht="12.75">
      <c r="A22" s="6"/>
      <c r="B22" s="23" t="s">
        <v>18</v>
      </c>
      <c r="C22" s="12">
        <f>D22+E22+F22</f>
        <v>4719.433674681479</v>
      </c>
      <c r="D22" s="12">
        <v>23.954298560707066</v>
      </c>
      <c r="E22" s="12">
        <v>73.20251062506907</v>
      </c>
      <c r="F22" s="94">
        <v>4622.276865495703</v>
      </c>
      <c r="G22" s="23"/>
    </row>
    <row r="23" spans="1:6" ht="12.75">
      <c r="A23" s="6"/>
      <c r="B23" s="7" t="s">
        <v>20</v>
      </c>
      <c r="C23" s="13">
        <f>D23+E23+F23</f>
        <v>909.9036995438217</v>
      </c>
      <c r="D23" s="13">
        <v>1.7873320952689231</v>
      </c>
      <c r="E23" s="13">
        <v>7.957228983230836</v>
      </c>
      <c r="F23" s="95">
        <v>900.159138465322</v>
      </c>
    </row>
    <row r="24" spans="1:6" ht="12.75">
      <c r="A24" s="6"/>
      <c r="B24" s="14" t="s">
        <v>8</v>
      </c>
      <c r="C24" s="13">
        <f>SUM(C21:C23)</f>
        <v>6079.509386454707</v>
      </c>
      <c r="D24" s="13">
        <f>SUM(D21:D23)</f>
        <v>31.196888461505782</v>
      </c>
      <c r="E24" s="13">
        <f>SUM(E21:E23)</f>
        <v>95.51684766684293</v>
      </c>
      <c r="F24" s="95">
        <f>SUM(F21:F23)</f>
        <v>5952.795650326359</v>
      </c>
    </row>
    <row r="25" spans="1:2" ht="4.5" customHeight="1">
      <c r="A25" s="6"/>
      <c r="B25" s="6"/>
    </row>
    <row r="26" spans="1:6" ht="12.75" customHeight="1">
      <c r="A26" s="6" t="s">
        <v>10</v>
      </c>
      <c r="B26" s="6"/>
      <c r="C26" s="77"/>
      <c r="D26" s="77"/>
      <c r="E26" s="77"/>
      <c r="F26" s="77"/>
    </row>
    <row r="27" spans="1:6" ht="12.75" customHeight="1">
      <c r="A27" s="6"/>
      <c r="B27" s="8" t="s">
        <v>21</v>
      </c>
      <c r="C27" s="10">
        <f>D27+E27+F27</f>
        <v>0.39026021075365114</v>
      </c>
      <c r="D27" s="10">
        <v>0.1552626551532829</v>
      </c>
      <c r="E27" s="10">
        <v>0.23499755560036825</v>
      </c>
      <c r="F27" s="93">
        <v>0</v>
      </c>
    </row>
    <row r="28" spans="1:6" ht="12.75" customHeight="1">
      <c r="A28" s="6"/>
      <c r="B28" s="8" t="s">
        <v>22</v>
      </c>
      <c r="C28" s="12">
        <f>D28+E28+F28</f>
        <v>0.8603566675926277</v>
      </c>
      <c r="D28" s="12">
        <v>0.6833703946490897</v>
      </c>
      <c r="E28" s="12">
        <v>0.12045986947077686</v>
      </c>
      <c r="F28" s="94">
        <v>0.05652640347276132</v>
      </c>
    </row>
    <row r="29" spans="1:6" ht="12.75" customHeight="1">
      <c r="A29" s="6"/>
      <c r="B29" s="23" t="s">
        <v>23</v>
      </c>
      <c r="C29" s="11">
        <f>D29+E29+F29</f>
        <v>31.01822580225586</v>
      </c>
      <c r="D29" s="11">
        <v>1.9164399025272572</v>
      </c>
      <c r="E29" s="11">
        <v>3.0067135384711094</v>
      </c>
      <c r="F29" s="96">
        <v>26.095072361257493</v>
      </c>
    </row>
    <row r="30" spans="1:6" ht="12.75" customHeight="1">
      <c r="A30" s="6"/>
      <c r="B30" s="8" t="s">
        <v>24</v>
      </c>
      <c r="C30" s="15">
        <f>D30+E30+F30</f>
        <v>1.7741796449202827</v>
      </c>
      <c r="D30" s="15">
        <v>0.5134468292441735</v>
      </c>
      <c r="E30" s="15">
        <v>1.260732815676109</v>
      </c>
      <c r="F30" s="97">
        <v>0</v>
      </c>
    </row>
    <row r="31" spans="1:6" ht="12.75" customHeight="1">
      <c r="A31" s="6"/>
      <c r="B31" s="14" t="s">
        <v>8</v>
      </c>
      <c r="C31" s="79">
        <f>SUM(C27:C30)</f>
        <v>34.04302232552242</v>
      </c>
      <c r="D31" s="79">
        <f>SUM(D27:D30)</f>
        <v>3.268519781573803</v>
      </c>
      <c r="E31" s="79">
        <f>SUM(E27:E30)</f>
        <v>4.622903779218364</v>
      </c>
      <c r="F31" s="98">
        <f>SUM(F27:F30)</f>
        <v>26.151598764730256</v>
      </c>
    </row>
    <row r="32" spans="1:6" ht="4.5" customHeight="1">
      <c r="A32" s="6"/>
      <c r="B32" s="6"/>
      <c r="C32" s="16"/>
      <c r="D32" s="16"/>
      <c r="E32" s="16"/>
      <c r="F32" s="16"/>
    </row>
    <row r="33" spans="1:6" ht="12.75" customHeight="1">
      <c r="A33" s="6" t="s">
        <v>11</v>
      </c>
      <c r="B33" s="6"/>
      <c r="C33" s="16"/>
      <c r="D33" s="16"/>
      <c r="E33" s="16"/>
      <c r="F33" s="16"/>
    </row>
    <row r="34" spans="1:6" ht="12.75" customHeight="1">
      <c r="A34" s="6"/>
      <c r="B34" s="8" t="s">
        <v>25</v>
      </c>
      <c r="C34" s="10">
        <f>D34+E34+F34</f>
        <v>20.07541213882035</v>
      </c>
      <c r="D34" s="10">
        <v>13.420605824041743</v>
      </c>
      <c r="E34" s="10">
        <v>6.654806314778607</v>
      </c>
      <c r="F34" s="93">
        <v>0</v>
      </c>
    </row>
    <row r="35" spans="1:6" ht="12.75" customHeight="1">
      <c r="A35" s="6"/>
      <c r="B35" s="8" t="s">
        <v>26</v>
      </c>
      <c r="C35" s="12">
        <f>D35+E35+F35</f>
        <v>5.911724807795452</v>
      </c>
      <c r="D35" s="12">
        <v>3.9934651048131187</v>
      </c>
      <c r="E35" s="12">
        <v>1.9182597029823334</v>
      </c>
      <c r="F35" s="94">
        <v>0</v>
      </c>
    </row>
    <row r="36" spans="1:6" ht="12.75" customHeight="1">
      <c r="A36" s="6"/>
      <c r="B36" s="8" t="s">
        <v>27</v>
      </c>
      <c r="C36" s="11">
        <f>D36+E36+F36</f>
        <v>26.42685305380567</v>
      </c>
      <c r="D36" s="11">
        <v>8.881024658369938</v>
      </c>
      <c r="E36" s="11">
        <v>17.055240252324023</v>
      </c>
      <c r="F36" s="96">
        <v>0.4905881431117088</v>
      </c>
    </row>
    <row r="37" spans="1:6" ht="12.75" customHeight="1">
      <c r="A37" s="6"/>
      <c r="B37" s="8" t="s">
        <v>28</v>
      </c>
      <c r="C37" s="11">
        <f>D37+E37+F37</f>
        <v>2.315612771424461</v>
      </c>
      <c r="D37" s="11">
        <v>0.6503824195002049</v>
      </c>
      <c r="E37" s="11">
        <v>1.665230351924256</v>
      </c>
      <c r="F37" s="96">
        <v>0</v>
      </c>
    </row>
    <row r="38" spans="1:6" ht="12.75" customHeight="1">
      <c r="A38" s="6"/>
      <c r="B38" s="8" t="s">
        <v>29</v>
      </c>
      <c r="C38" s="15">
        <f>D38+E38+F38</f>
        <v>0</v>
      </c>
      <c r="D38" s="15">
        <v>0</v>
      </c>
      <c r="E38" s="15">
        <v>0</v>
      </c>
      <c r="F38" s="97">
        <v>0</v>
      </c>
    </row>
    <row r="39" spans="1:6" ht="12.75" customHeight="1">
      <c r="A39" s="6"/>
      <c r="B39" s="14" t="s">
        <v>8</v>
      </c>
      <c r="C39" s="79">
        <f>SUM(C34:C38)</f>
        <v>54.72960277184593</v>
      </c>
      <c r="D39" s="79">
        <f>SUM(D34:D38)</f>
        <v>26.945478006725004</v>
      </c>
      <c r="E39" s="79">
        <f>SUM(E34:E38)</f>
        <v>27.293536622009217</v>
      </c>
      <c r="F39" s="98">
        <f>SUM(F34:F38)</f>
        <v>0.4905881431117088</v>
      </c>
    </row>
    <row r="40" spans="1:6" ht="4.5" customHeight="1">
      <c r="A40" s="6"/>
      <c r="B40" s="6"/>
      <c r="C40" s="76"/>
      <c r="D40" s="76"/>
      <c r="E40" s="76"/>
      <c r="F40" s="76"/>
    </row>
    <row r="41" spans="1:6" ht="12.75" customHeight="1" thickBot="1">
      <c r="A41" s="6"/>
      <c r="B41" s="18" t="s">
        <v>15</v>
      </c>
      <c r="C41" s="19">
        <f>SUM(C12,C18,C24,C31,C39)</f>
        <v>9309.092557659911</v>
      </c>
      <c r="D41" s="19">
        <f>SUM(D12,D18,D24,D31,D39)</f>
        <v>1777.363864335047</v>
      </c>
      <c r="E41" s="19">
        <f>SUM(E12,E18,E24,E31,E39)</f>
        <v>1434.6398672975527</v>
      </c>
      <c r="F41" s="19">
        <f>SUM(F12,F18,F24,F31,F39)</f>
        <v>6097.088826027312</v>
      </c>
    </row>
    <row r="42" ht="12.75" customHeight="1" hidden="1" thickTop="1">
      <c r="B42" s="24"/>
    </row>
    <row r="43" spans="2:6" ht="12.75" customHeight="1" hidden="1">
      <c r="B43" s="81" t="s">
        <v>43</v>
      </c>
      <c r="C43" s="47">
        <v>0</v>
      </c>
      <c r="D43" s="47">
        <v>0</v>
      </c>
      <c r="E43" s="47">
        <v>0</v>
      </c>
      <c r="F43" s="47">
        <v>-7.673861546209082E-13</v>
      </c>
    </row>
    <row r="44" spans="2:6" ht="12.75" customHeight="1" hidden="1">
      <c r="B44" s="81" t="s">
        <v>43</v>
      </c>
      <c r="C44" s="47">
        <f>C41-'Table 2.3'!C47</f>
        <v>0</v>
      </c>
      <c r="D44" s="47">
        <f>D41-'Table 2.3'!D47</f>
        <v>0</v>
      </c>
      <c r="E44" s="47">
        <f>E41-'Table 2.3'!E47</f>
        <v>0</v>
      </c>
      <c r="F44" s="47">
        <f>F41-'Table 2.3'!F47</f>
        <v>0</v>
      </c>
    </row>
    <row r="45" spans="2:6" ht="12.75" customHeight="1" hidden="1">
      <c r="B45" s="78"/>
      <c r="C45" s="47">
        <f>C41-'Table 2.1'!Q42</f>
        <v>0</v>
      </c>
      <c r="D45" s="47">
        <f>D41-'Table 2.1'!Q39</f>
        <v>0</v>
      </c>
      <c r="E45" s="47">
        <f>E41-'Table 2.1'!Q40</f>
        <v>0</v>
      </c>
      <c r="F45" s="47">
        <f>F41-'Table 2.1'!Q41</f>
        <v>0</v>
      </c>
    </row>
    <row r="46" ht="12.75" customHeight="1" thickTop="1"/>
    <row r="47" ht="12.75" customHeight="1">
      <c r="C47" s="100"/>
    </row>
    <row r="48" ht="12.75" customHeight="1">
      <c r="C48" s="101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mergeCells count="1">
    <mergeCell ref="D5:F5"/>
  </mergeCells>
  <printOptions horizontalCentered="1"/>
  <pageMargins left="0.75" right="0.75" top="1" bottom="1" header="0.5" footer="0.5"/>
  <pageSetup fitToHeight="1" fitToWidth="1" horizontalDpi="600" verticalDpi="600" orientation="landscape" scale="98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59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7.140625" style="7" customWidth="1"/>
    <col min="3" max="6" width="10.7109375" style="7" customWidth="1"/>
    <col min="7" max="16384" width="9.140625" style="7" customWidth="1"/>
  </cols>
  <sheetData>
    <row r="1" spans="1:6" ht="18">
      <c r="A1" s="1" t="s">
        <v>37</v>
      </c>
      <c r="B1" s="22"/>
      <c r="C1" s="22"/>
      <c r="D1" s="22"/>
      <c r="E1" s="22"/>
      <c r="F1" s="22"/>
    </row>
    <row r="2" spans="1:7" s="3" customFormat="1" ht="18">
      <c r="A2" s="1" t="s">
        <v>60</v>
      </c>
      <c r="B2" s="1"/>
      <c r="C2" s="1"/>
      <c r="D2" s="1"/>
      <c r="E2" s="1"/>
      <c r="F2" s="1"/>
      <c r="G2" s="2"/>
    </row>
    <row r="3" spans="1:7" s="6" customFormat="1" ht="15.75">
      <c r="A3" s="4" t="s">
        <v>70</v>
      </c>
      <c r="B3" s="4"/>
      <c r="C3" s="4"/>
      <c r="D3" s="4"/>
      <c r="E3" s="4"/>
      <c r="F3" s="4"/>
      <c r="G3" s="5"/>
    </row>
    <row r="4" spans="2:6" ht="6" customHeight="1">
      <c r="B4" s="62"/>
      <c r="C4" s="57"/>
      <c r="D4" s="57"/>
      <c r="E4" s="57"/>
      <c r="F4" s="57"/>
    </row>
    <row r="5" spans="3:6" s="6" customFormat="1" ht="12.75">
      <c r="C5" s="85"/>
      <c r="D5" s="106" t="s">
        <v>40</v>
      </c>
      <c r="E5" s="107"/>
      <c r="F5" s="108"/>
    </row>
    <row r="6" spans="3:6" s="6" customFormat="1" ht="12.75">
      <c r="C6" s="91" t="s">
        <v>8</v>
      </c>
      <c r="D6" s="88" t="s">
        <v>3</v>
      </c>
      <c r="E6" s="88" t="s">
        <v>59</v>
      </c>
      <c r="F6" s="89" t="s">
        <v>39</v>
      </c>
    </row>
    <row r="7" spans="3:6" s="6" customFormat="1" ht="12.75">
      <c r="C7" s="92" t="s">
        <v>1</v>
      </c>
      <c r="D7" s="21" t="s">
        <v>1</v>
      </c>
      <c r="E7" s="21" t="s">
        <v>1</v>
      </c>
      <c r="F7" s="90" t="s">
        <v>1</v>
      </c>
    </row>
    <row r="8" spans="1:2" ht="12.75">
      <c r="A8" s="6" t="s">
        <v>5</v>
      </c>
      <c r="B8" s="6"/>
    </row>
    <row r="9" spans="1:6" ht="12.75">
      <c r="A9" s="6"/>
      <c r="B9" s="8" t="s">
        <v>6</v>
      </c>
      <c r="C9" s="9">
        <f>D9+E9+F9</f>
        <v>2827.14553270069</v>
      </c>
      <c r="D9" s="9">
        <v>1548.0300360979923</v>
      </c>
      <c r="E9" s="9">
        <v>1236.627801494408</v>
      </c>
      <c r="F9" s="99">
        <v>42.48769510829018</v>
      </c>
    </row>
    <row r="10" spans="1:6" ht="12.75">
      <c r="A10" s="6"/>
      <c r="B10" s="8" t="s">
        <v>7</v>
      </c>
      <c r="C10" s="11">
        <f>D10+E10+F10</f>
        <v>126.26540735709646</v>
      </c>
      <c r="D10" s="11">
        <v>70.23784588866494</v>
      </c>
      <c r="E10" s="11">
        <v>54.56352317255839</v>
      </c>
      <c r="F10" s="96">
        <v>1.4640382958731382</v>
      </c>
    </row>
    <row r="11" spans="1:6" ht="12.75">
      <c r="A11" s="6"/>
      <c r="B11" s="8" t="s">
        <v>12</v>
      </c>
      <c r="C11" s="12">
        <f>D11+E11+F11</f>
        <v>1.7537388356282069</v>
      </c>
      <c r="D11" s="12">
        <v>1.2497384275470376</v>
      </c>
      <c r="E11" s="12">
        <v>0.5040004080811693</v>
      </c>
      <c r="F11" s="94">
        <v>0</v>
      </c>
    </row>
    <row r="12" spans="1:6" ht="12.75">
      <c r="A12" s="6"/>
      <c r="B12" s="20" t="s">
        <v>13</v>
      </c>
      <c r="C12" s="11">
        <f>D12+E12+F12</f>
        <v>2.8013411627156097</v>
      </c>
      <c r="D12" s="11">
        <v>2.0226730007354043</v>
      </c>
      <c r="E12" s="11">
        <v>0.7786681619802056</v>
      </c>
      <c r="F12" s="96">
        <v>0</v>
      </c>
    </row>
    <row r="13" spans="1:6" ht="12.75">
      <c r="A13" s="6"/>
      <c r="B13" s="20" t="s">
        <v>14</v>
      </c>
      <c r="C13" s="15">
        <f>SUM(C11:C12)</f>
        <v>4.555079998343817</v>
      </c>
      <c r="D13" s="15">
        <f>SUM(D11:D12)</f>
        <v>3.272411428282442</v>
      </c>
      <c r="E13" s="15">
        <f>SUM(E11:E12)</f>
        <v>1.282668570061375</v>
      </c>
      <c r="F13" s="97">
        <f>SUM(F11:F12)</f>
        <v>0</v>
      </c>
    </row>
    <row r="14" spans="1:6" ht="12.75">
      <c r="A14" s="6"/>
      <c r="B14" s="14" t="s">
        <v>8</v>
      </c>
      <c r="C14" s="15">
        <f>SUM(C9:C10,C13)</f>
        <v>2957.9660200561307</v>
      </c>
      <c r="D14" s="15">
        <f>SUM(D9:D10,D13)</f>
        <v>1621.5402934149395</v>
      </c>
      <c r="E14" s="15">
        <f>SUM(E9:E10,E13)</f>
        <v>1292.4739932370278</v>
      </c>
      <c r="F14" s="97">
        <f>SUM(F9:F10,F13)</f>
        <v>43.95173340416332</v>
      </c>
    </row>
    <row r="15" spans="1:6" ht="4.5" customHeight="1">
      <c r="A15" s="6"/>
      <c r="B15" s="6"/>
      <c r="C15" s="17"/>
      <c r="D15" s="17"/>
      <c r="E15" s="17"/>
      <c r="F15" s="17"/>
    </row>
    <row r="16" spans="1:6" ht="12.75">
      <c r="A16" s="6" t="s">
        <v>9</v>
      </c>
      <c r="B16" s="6"/>
      <c r="C16" s="17"/>
      <c r="D16" s="17"/>
      <c r="E16" s="17"/>
      <c r="F16" s="17"/>
    </row>
    <row r="17" spans="1:6" ht="12.75">
      <c r="A17" s="6"/>
      <c r="B17" s="8" t="s">
        <v>6</v>
      </c>
      <c r="C17" s="9">
        <f>D17+E17+F17</f>
        <v>3.5899864359760243</v>
      </c>
      <c r="D17" s="9">
        <v>1.1160537855033523</v>
      </c>
      <c r="E17" s="9">
        <v>1.3350397720734803</v>
      </c>
      <c r="F17" s="99">
        <v>1.1388928783991914</v>
      </c>
    </row>
    <row r="18" spans="1:6" ht="12.75">
      <c r="A18" s="6"/>
      <c r="B18" s="8" t="s">
        <v>7</v>
      </c>
      <c r="C18" s="11">
        <f>D18+E18+F18</f>
        <v>177.74620558826922</v>
      </c>
      <c r="D18" s="11">
        <v>92.51154247569158</v>
      </c>
      <c r="E18" s="11">
        <v>13.397546220380793</v>
      </c>
      <c r="F18" s="96">
        <v>71.83711689219686</v>
      </c>
    </row>
    <row r="19" spans="1:6" ht="12.75">
      <c r="A19" s="6"/>
      <c r="B19" s="8" t="s">
        <v>12</v>
      </c>
      <c r="C19" s="12">
        <f>D19+E19+F19</f>
        <v>0.3350044833692959</v>
      </c>
      <c r="D19" s="12">
        <v>0.24994669459383487</v>
      </c>
      <c r="E19" s="12">
        <v>0</v>
      </c>
      <c r="F19" s="94">
        <v>0.08505778877546105</v>
      </c>
    </row>
    <row r="20" spans="1:6" ht="12.75">
      <c r="A20" s="6"/>
      <c r="B20" s="20" t="s">
        <v>13</v>
      </c>
      <c r="C20" s="11">
        <f>D20+E20+F20</f>
        <v>1.173329544092032</v>
      </c>
      <c r="D20" s="11">
        <v>0.5351417145144884</v>
      </c>
      <c r="E20" s="11">
        <v>0</v>
      </c>
      <c r="F20" s="96">
        <v>0.6381878295775435</v>
      </c>
    </row>
    <row r="21" spans="1:6" ht="12.75">
      <c r="A21" s="6"/>
      <c r="B21" s="20" t="s">
        <v>14</v>
      </c>
      <c r="C21" s="15">
        <f>SUM(C19:C20)</f>
        <v>1.508334027461328</v>
      </c>
      <c r="D21" s="15">
        <f>SUM(D19:D20)</f>
        <v>0.7850884091083233</v>
      </c>
      <c r="E21" s="15">
        <f>SUM(E19:E20)</f>
        <v>0</v>
      </c>
      <c r="F21" s="97">
        <f>SUM(F19:F20)</f>
        <v>0.7232456183530045</v>
      </c>
    </row>
    <row r="22" spans="1:6" ht="12.75">
      <c r="A22" s="6"/>
      <c r="B22" s="14" t="s">
        <v>8</v>
      </c>
      <c r="C22" s="15">
        <f>SUM(C17:C18,C21)</f>
        <v>182.84452605170657</v>
      </c>
      <c r="D22" s="15">
        <f>SUM(D17:D18,D21)</f>
        <v>94.41268467030326</v>
      </c>
      <c r="E22" s="15">
        <f>SUM(E17:E18,E21)</f>
        <v>14.732585992454274</v>
      </c>
      <c r="F22" s="97">
        <f>SUM(F17:F18,F21)</f>
        <v>73.69925538894906</v>
      </c>
    </row>
    <row r="23" spans="1:6" ht="4.5" customHeight="1">
      <c r="A23" s="6"/>
      <c r="B23" s="6"/>
      <c r="C23" s="17"/>
      <c r="D23" s="17"/>
      <c r="E23" s="17"/>
      <c r="F23" s="17"/>
    </row>
    <row r="24" spans="1:6" ht="12.75">
      <c r="A24" s="75" t="s">
        <v>56</v>
      </c>
      <c r="B24" s="6"/>
      <c r="C24" s="17"/>
      <c r="D24" s="17"/>
      <c r="E24" s="17"/>
      <c r="F24" s="17"/>
    </row>
    <row r="25" spans="1:6" ht="12.75">
      <c r="A25" s="6"/>
      <c r="B25" s="8" t="s">
        <v>6</v>
      </c>
      <c r="C25" s="9">
        <f>D25+E25+F25</f>
        <v>4638.649872678068</v>
      </c>
      <c r="D25" s="9">
        <v>21.67067522481643</v>
      </c>
      <c r="E25" s="9">
        <v>78.37364527991325</v>
      </c>
      <c r="F25" s="99">
        <v>4538.605552173339</v>
      </c>
    </row>
    <row r="26" spans="1:6" ht="12.75">
      <c r="A26" s="6"/>
      <c r="B26" s="8" t="s">
        <v>7</v>
      </c>
      <c r="C26" s="11">
        <f>D26+E26+F26</f>
        <v>1394.9286754834297</v>
      </c>
      <c r="D26" s="11">
        <v>8.414184341840658</v>
      </c>
      <c r="E26" s="11">
        <v>15.225634913209197</v>
      </c>
      <c r="F26" s="96">
        <v>1371.28885622838</v>
      </c>
    </row>
    <row r="27" spans="1:6" ht="12.75">
      <c r="A27" s="6"/>
      <c r="B27" s="8" t="s">
        <v>12</v>
      </c>
      <c r="C27" s="12">
        <f>D27+E27+F27</f>
        <v>12.870533069266111</v>
      </c>
      <c r="D27" s="12">
        <v>0.5707366912943871</v>
      </c>
      <c r="E27" s="12">
        <v>0.7937941930943462</v>
      </c>
      <c r="F27" s="94">
        <v>11.506002184877378</v>
      </c>
    </row>
    <row r="28" spans="1:6" ht="12.75">
      <c r="A28" s="6"/>
      <c r="B28" s="20" t="s">
        <v>13</v>
      </c>
      <c r="C28" s="11">
        <f>D28+E28+F28</f>
        <v>33.06030522394243</v>
      </c>
      <c r="D28" s="11">
        <v>0.5412922035543036</v>
      </c>
      <c r="E28" s="11">
        <v>1.1237732806261214</v>
      </c>
      <c r="F28" s="96">
        <v>31.395239739762005</v>
      </c>
    </row>
    <row r="29" spans="1:6" ht="12.75" customHeight="1">
      <c r="A29" s="6"/>
      <c r="B29" s="20" t="s">
        <v>14</v>
      </c>
      <c r="C29" s="15">
        <f>SUM(C27:C28)</f>
        <v>45.93083829320854</v>
      </c>
      <c r="D29" s="15">
        <f>SUM(D27:D28)</f>
        <v>1.1120288948486907</v>
      </c>
      <c r="E29" s="15">
        <f>SUM(E27:E28)</f>
        <v>1.9175674737204675</v>
      </c>
      <c r="F29" s="97">
        <f>SUM(F27:F28)</f>
        <v>42.90124192463938</v>
      </c>
    </row>
    <row r="30" spans="1:6" ht="12.75">
      <c r="A30" s="6"/>
      <c r="B30" s="14" t="s">
        <v>8</v>
      </c>
      <c r="C30" s="15">
        <f>SUM(C25:C26,C29)</f>
        <v>6079.509386454707</v>
      </c>
      <c r="D30" s="15">
        <f>SUM(D25:D26,D29)</f>
        <v>31.19688846150578</v>
      </c>
      <c r="E30" s="15">
        <f>SUM(E25:E26,E29)</f>
        <v>95.5168476668429</v>
      </c>
      <c r="F30" s="97">
        <f>SUM(F25:F26,F29)</f>
        <v>5952.795650326358</v>
      </c>
    </row>
    <row r="31" spans="1:6" ht="4.5" customHeight="1">
      <c r="A31" s="6"/>
      <c r="B31" s="6"/>
      <c r="C31" s="17"/>
      <c r="D31" s="17"/>
      <c r="E31" s="17"/>
      <c r="F31" s="17"/>
    </row>
    <row r="32" spans="1:6" ht="12.75">
      <c r="A32" s="6" t="s">
        <v>10</v>
      </c>
      <c r="B32" s="6"/>
      <c r="C32" s="17"/>
      <c r="D32" s="17"/>
      <c r="E32" s="17"/>
      <c r="F32" s="17"/>
    </row>
    <row r="33" spans="1:6" ht="12.75">
      <c r="A33" s="6"/>
      <c r="B33" s="8" t="s">
        <v>7</v>
      </c>
      <c r="C33" s="10">
        <f>D33+E33+F33</f>
        <v>24.4127816252093</v>
      </c>
      <c r="D33" s="10">
        <v>2.1463661396487366</v>
      </c>
      <c r="E33" s="10">
        <v>1.115104473096337</v>
      </c>
      <c r="F33" s="93">
        <v>21.151311012464227</v>
      </c>
    </row>
    <row r="34" spans="1:6" ht="12.75">
      <c r="A34" s="6"/>
      <c r="B34" s="8" t="s">
        <v>12</v>
      </c>
      <c r="C34" s="12">
        <f>D34+E34+F34</f>
        <v>0.6085755233214101</v>
      </c>
      <c r="D34" s="12">
        <v>0.4707163574745169</v>
      </c>
      <c r="E34" s="12">
        <v>0.13785916584689323</v>
      </c>
      <c r="F34" s="94">
        <v>0</v>
      </c>
    </row>
    <row r="35" spans="1:6" ht="12.75">
      <c r="A35" s="6"/>
      <c r="B35" s="20" t="s">
        <v>13</v>
      </c>
      <c r="C35" s="12">
        <f>D35+E35+F35</f>
        <v>9.021665176991718</v>
      </c>
      <c r="D35" s="12">
        <v>0.6514372844505495</v>
      </c>
      <c r="E35" s="12">
        <v>3.3699401402751334</v>
      </c>
      <c r="F35" s="94">
        <v>5.000287752266034</v>
      </c>
    </row>
    <row r="36" spans="1:6" ht="12.75">
      <c r="A36" s="6"/>
      <c r="B36" s="20" t="s">
        <v>14</v>
      </c>
      <c r="C36" s="13">
        <f>SUM(C34:C35)</f>
        <v>9.630240700313127</v>
      </c>
      <c r="D36" s="13">
        <f>SUM(D34:D35)</f>
        <v>1.1221536419250664</v>
      </c>
      <c r="E36" s="13">
        <f>SUM(E34:E35)</f>
        <v>3.5077993061220267</v>
      </c>
      <c r="F36" s="95">
        <f>SUM(F34:F35)</f>
        <v>5.000287752266034</v>
      </c>
    </row>
    <row r="37" spans="1:6" ht="12.75">
      <c r="A37" s="6"/>
      <c r="B37" s="14" t="s">
        <v>8</v>
      </c>
      <c r="C37" s="15">
        <f>SUM(C32:C33,C36)</f>
        <v>34.04302232552243</v>
      </c>
      <c r="D37" s="15">
        <f>SUM(D32:D33,D36)</f>
        <v>3.268519781573803</v>
      </c>
      <c r="E37" s="15">
        <f>SUM(E32:E33,E36)</f>
        <v>4.622903779218364</v>
      </c>
      <c r="F37" s="97">
        <f>SUM(F32:F33,F36)</f>
        <v>26.15159876473026</v>
      </c>
    </row>
    <row r="38" spans="1:6" ht="4.5" customHeight="1">
      <c r="A38" s="6"/>
      <c r="B38" s="14"/>
      <c r="C38" s="17"/>
      <c r="D38" s="17"/>
      <c r="E38" s="17"/>
      <c r="F38" s="17"/>
    </row>
    <row r="39" spans="1:6" ht="12.75">
      <c r="A39" s="6" t="s">
        <v>11</v>
      </c>
      <c r="B39" s="14"/>
      <c r="C39" s="17"/>
      <c r="D39" s="17"/>
      <c r="E39" s="17"/>
      <c r="F39" s="17"/>
    </row>
    <row r="40" spans="1:6" ht="12.75">
      <c r="A40" s="6"/>
      <c r="B40" s="8" t="s">
        <v>6</v>
      </c>
      <c r="C40" s="9">
        <f>D40+E40+F40</f>
        <v>42.994629473508134</v>
      </c>
      <c r="D40" s="9">
        <v>18.989940414013027</v>
      </c>
      <c r="E40" s="9">
        <v>23.5141009163834</v>
      </c>
      <c r="F40" s="99">
        <v>0.4905881431117088</v>
      </c>
    </row>
    <row r="41" spans="1:6" ht="12.75">
      <c r="A41" s="6"/>
      <c r="B41" s="8" t="s">
        <v>7</v>
      </c>
      <c r="C41" s="11">
        <f>D41+E41+F41</f>
        <v>9.551171946437762</v>
      </c>
      <c r="D41" s="11">
        <v>6.6265378640819925</v>
      </c>
      <c r="E41" s="11">
        <v>2.9246340823557695</v>
      </c>
      <c r="F41" s="96">
        <v>0</v>
      </c>
    </row>
    <row r="42" spans="1:6" ht="12.75">
      <c r="A42" s="6"/>
      <c r="B42" s="8" t="s">
        <v>12</v>
      </c>
      <c r="C42" s="12">
        <f>D42+E42+F42</f>
        <v>0.9559066960188326</v>
      </c>
      <c r="D42" s="12">
        <v>0.603776117780068</v>
      </c>
      <c r="E42" s="12">
        <v>0.3521305782387646</v>
      </c>
      <c r="F42" s="94">
        <v>0</v>
      </c>
    </row>
    <row r="43" spans="1:6" ht="12.75">
      <c r="A43" s="6"/>
      <c r="B43" s="20" t="s">
        <v>13</v>
      </c>
      <c r="C43" s="11">
        <f>D43+E43+F43</f>
        <v>1.2278946558812076</v>
      </c>
      <c r="D43" s="11">
        <v>0.7252236108499156</v>
      </c>
      <c r="E43" s="11">
        <v>0.5026710450312919</v>
      </c>
      <c r="F43" s="96">
        <v>0</v>
      </c>
    </row>
    <row r="44" spans="1:6" ht="12.75">
      <c r="A44" s="6"/>
      <c r="B44" s="20" t="s">
        <v>14</v>
      </c>
      <c r="C44" s="15">
        <f>SUM(C42:C43)</f>
        <v>2.18380135190004</v>
      </c>
      <c r="D44" s="15">
        <f>SUM(D42:D43)</f>
        <v>1.3289997286299835</v>
      </c>
      <c r="E44" s="15">
        <f>SUM(E42:E43)</f>
        <v>0.8548016232700565</v>
      </c>
      <c r="F44" s="97">
        <f>SUM(F42:F43)</f>
        <v>0</v>
      </c>
    </row>
    <row r="45" spans="1:6" ht="12.75">
      <c r="A45" s="6"/>
      <c r="B45" s="14" t="s">
        <v>8</v>
      </c>
      <c r="C45" s="15">
        <f>SUM(C40:C41,C44)</f>
        <v>54.72960277184593</v>
      </c>
      <c r="D45" s="15">
        <f>SUM(D40:D41,D44)</f>
        <v>26.945478006725004</v>
      </c>
      <c r="E45" s="15">
        <f>SUM(E40:E41,E44)</f>
        <v>27.293536622009224</v>
      </c>
      <c r="F45" s="97">
        <f>SUM(F40:F41,F44)</f>
        <v>0.4905881431117088</v>
      </c>
    </row>
    <row r="46" spans="1:6" ht="4.5" customHeight="1">
      <c r="A46" s="6"/>
      <c r="B46" s="6"/>
      <c r="C46" s="17"/>
      <c r="D46" s="17"/>
      <c r="E46" s="17"/>
      <c r="F46" s="17"/>
    </row>
    <row r="47" spans="1:6" ht="13.5" thickBot="1">
      <c r="A47" s="6"/>
      <c r="B47" s="18" t="s">
        <v>15</v>
      </c>
      <c r="C47" s="19">
        <f>SUM(C14,C22,C30,C37,C45)</f>
        <v>9309.092557659913</v>
      </c>
      <c r="D47" s="19">
        <f>SUM(D14,D22,D30,D37,D45)</f>
        <v>1777.363864335047</v>
      </c>
      <c r="E47" s="19">
        <f>SUM(E14,E22,E30,E37,E45)</f>
        <v>1434.6398672975527</v>
      </c>
      <c r="F47" s="19">
        <f>SUM(F14,F22,F30,F37,F45)</f>
        <v>6097.088826027311</v>
      </c>
    </row>
    <row r="48" spans="1:6" ht="4.5" customHeight="1" thickTop="1">
      <c r="A48" s="6"/>
      <c r="B48" s="18"/>
      <c r="C48" s="17"/>
      <c r="D48" s="17"/>
      <c r="E48" s="17"/>
      <c r="F48" s="17"/>
    </row>
    <row r="49" spans="1:6" ht="12.75">
      <c r="A49" s="87" t="s">
        <v>57</v>
      </c>
      <c r="B49" s="14"/>
      <c r="C49" s="17"/>
      <c r="D49" s="17"/>
      <c r="E49" s="17"/>
      <c r="F49" s="17"/>
    </row>
    <row r="50" spans="1:6" ht="12.75">
      <c r="A50" s="6"/>
      <c r="B50" s="8" t="s">
        <v>6</v>
      </c>
      <c r="C50" s="9">
        <f>SUM(C9,C17,C25,C40)</f>
        <v>7512.3800212882425</v>
      </c>
      <c r="D50" s="9">
        <f>SUM(D9,D17,D25,D40)</f>
        <v>1589.806705522325</v>
      </c>
      <c r="E50" s="9">
        <f>SUM(E9,E17,E25,E40)</f>
        <v>1339.850587462778</v>
      </c>
      <c r="F50" s="99">
        <f>SUM(F9,F17,F25,F40)</f>
        <v>4582.72272830314</v>
      </c>
    </row>
    <row r="51" spans="1:6" ht="12.75">
      <c r="A51" s="6"/>
      <c r="B51" s="8" t="s">
        <v>7</v>
      </c>
      <c r="C51" s="11">
        <f aca="true" t="shared" si="0" ref="C51:F54">SUM(C10,C18,C26,C33,C41)</f>
        <v>1732.9042420004425</v>
      </c>
      <c r="D51" s="11">
        <f t="shared" si="0"/>
        <v>179.93647670992792</v>
      </c>
      <c r="E51" s="11">
        <f t="shared" si="0"/>
        <v>87.22644286160047</v>
      </c>
      <c r="F51" s="96">
        <f t="shared" si="0"/>
        <v>1465.7413224289141</v>
      </c>
    </row>
    <row r="52" spans="1:6" ht="12.75">
      <c r="A52" s="6"/>
      <c r="B52" s="8" t="s">
        <v>12</v>
      </c>
      <c r="C52" s="12">
        <f t="shared" si="0"/>
        <v>16.523758607603856</v>
      </c>
      <c r="D52" s="12">
        <f t="shared" si="0"/>
        <v>3.1449142886898445</v>
      </c>
      <c r="E52" s="12">
        <f t="shared" si="0"/>
        <v>1.7877843452611732</v>
      </c>
      <c r="F52" s="94">
        <f t="shared" si="0"/>
        <v>11.59105997365284</v>
      </c>
    </row>
    <row r="53" spans="1:6" ht="12.75">
      <c r="A53" s="6"/>
      <c r="B53" s="20" t="s">
        <v>13</v>
      </c>
      <c r="C53" s="11">
        <f t="shared" si="0"/>
        <v>47.284535763623</v>
      </c>
      <c r="D53" s="11">
        <f t="shared" si="0"/>
        <v>4.475767814104661</v>
      </c>
      <c r="E53" s="11">
        <f t="shared" si="0"/>
        <v>5.7750526279127525</v>
      </c>
      <c r="F53" s="96">
        <f t="shared" si="0"/>
        <v>37.033715321605584</v>
      </c>
    </row>
    <row r="54" spans="1:6" ht="12.75">
      <c r="A54" s="6"/>
      <c r="B54" s="20" t="s">
        <v>14</v>
      </c>
      <c r="C54" s="15">
        <f t="shared" si="0"/>
        <v>63.80829437122684</v>
      </c>
      <c r="D54" s="15">
        <f t="shared" si="0"/>
        <v>7.620682102794507</v>
      </c>
      <c r="E54" s="15">
        <f t="shared" si="0"/>
        <v>7.562836973173925</v>
      </c>
      <c r="F54" s="97">
        <f t="shared" si="0"/>
        <v>48.62477529525842</v>
      </c>
    </row>
    <row r="55" spans="1:6" ht="12.75">
      <c r="A55" s="6"/>
      <c r="B55" s="14" t="s">
        <v>8</v>
      </c>
      <c r="C55" s="15">
        <f>SUM(C50:C51,C54)</f>
        <v>9309.092557659913</v>
      </c>
      <c r="D55" s="15">
        <f>SUM(D50:D51,D54)</f>
        <v>1777.3638643350475</v>
      </c>
      <c r="E55" s="15">
        <f>SUM(E50:E51,E54)</f>
        <v>1434.6398672975524</v>
      </c>
      <c r="F55" s="97">
        <f>SUM(F50:F51,F54)</f>
        <v>6097.088826027312</v>
      </c>
    </row>
    <row r="56" spans="1:6" ht="12.75" hidden="1">
      <c r="A56" s="6"/>
      <c r="B56" s="18"/>
      <c r="C56" s="17"/>
      <c r="D56" s="17"/>
      <c r="E56" s="17"/>
      <c r="F56" s="17"/>
    </row>
    <row r="57" spans="2:6" ht="12.75" hidden="1">
      <c r="B57" s="81" t="s">
        <v>43</v>
      </c>
      <c r="C57" s="80">
        <v>0</v>
      </c>
      <c r="D57" s="80">
        <v>-5.542233338928781E-13</v>
      </c>
      <c r="E57" s="80">
        <v>0</v>
      </c>
      <c r="F57" s="80">
        <v>0</v>
      </c>
    </row>
    <row r="58" spans="2:6" ht="12.75" hidden="1">
      <c r="B58" s="81" t="s">
        <v>43</v>
      </c>
      <c r="C58" s="80">
        <f>C47-'Table 2.2'!C41</f>
        <v>0</v>
      </c>
      <c r="D58" s="80">
        <f>D47-'Table 2.2'!D41</f>
        <v>0</v>
      </c>
      <c r="E58" s="80">
        <f>E47-'Table 2.2'!E41</f>
        <v>0</v>
      </c>
      <c r="F58" s="80">
        <f>F47-'Table 2.2'!F41</f>
        <v>0</v>
      </c>
    </row>
    <row r="59" spans="3:6" ht="12.75" hidden="1">
      <c r="C59" s="80">
        <f>C47-'Table 2.1'!Q42</f>
        <v>0</v>
      </c>
      <c r="D59" s="80">
        <f>D47-'Table 2.1'!Q39</f>
        <v>0</v>
      </c>
      <c r="E59" s="80">
        <f>E47-'Table 2.1'!Q40</f>
        <v>0</v>
      </c>
      <c r="F59" s="80">
        <f>F47-'Table 2.1'!Q41</f>
        <v>0</v>
      </c>
    </row>
    <row r="60" ht="4.5" customHeight="1"/>
  </sheetData>
  <mergeCells count="1">
    <mergeCell ref="D5:F5"/>
  </mergeCells>
  <printOptions horizontalCentered="1"/>
  <pageMargins left="0.75" right="0.75" top="1" bottom="1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4:E8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4" max="4" width="13.140625" style="0" bestFit="1" customWidth="1"/>
  </cols>
  <sheetData>
    <row r="4" spans="3:4" ht="12.75">
      <c r="C4" s="50" t="s">
        <v>33</v>
      </c>
      <c r="D4" s="51" t="s">
        <v>34</v>
      </c>
    </row>
    <row r="5" spans="3:5" ht="12.75">
      <c r="C5" s="52">
        <v>1</v>
      </c>
      <c r="D5" s="53"/>
      <c r="E5" s="102"/>
    </row>
    <row r="6" spans="3:5" ht="12.75">
      <c r="C6" s="52">
        <v>2</v>
      </c>
      <c r="D6" s="53">
        <f>SUM('Table 2.1'!B44:S47)</f>
        <v>0</v>
      </c>
      <c r="E6" s="102"/>
    </row>
    <row r="7" spans="3:5" ht="12.75">
      <c r="C7" s="52">
        <v>3</v>
      </c>
      <c r="D7" s="53">
        <f>SUM('Table 2.2'!C43:F45)</f>
        <v>-7.673861546209082E-13</v>
      </c>
      <c r="E7" s="102"/>
    </row>
    <row r="8" spans="3:5" ht="12.75">
      <c r="C8" s="54">
        <v>4</v>
      </c>
      <c r="D8" s="55">
        <f>SUM('Table 2.3'!C57:F59)</f>
        <v>-5.542233338928781E-13</v>
      </c>
      <c r="E8" s="10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Christensen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stcutting</dc:creator>
  <cp:keywords/>
  <dc:description/>
  <cp:lastModifiedBy>stcutting</cp:lastModifiedBy>
  <cp:lastPrinted>2006-03-22T22:07:23Z</cp:lastPrinted>
  <dcterms:created xsi:type="dcterms:W3CDTF">2005-01-19T20:56:38Z</dcterms:created>
  <dcterms:modified xsi:type="dcterms:W3CDTF">2008-12-24T15:56:27Z</dcterms:modified>
  <cp:category/>
  <cp:version/>
  <cp:contentType/>
  <cp:contentStatus/>
</cp:coreProperties>
</file>