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\Post\UAA\Update\ACR22\PARS22\Tables\"/>
    </mc:Choice>
  </mc:AlternateContent>
  <xr:revisionPtr revIDLastSave="0" documentId="8_{D8ED260F-4C67-4445-B01B-0940F5E8E2C4}" xr6:coauthVersionLast="47" xr6:coauthVersionMax="47" xr10:uidLastSave="{00000000-0000-0000-0000-000000000000}"/>
  <bookViews>
    <workbookView xWindow="12710" yWindow="-3645" windowWidth="19380" windowHeight="10380" tabRatio="755" firstSheet="4" activeTab="13" xr2:uid="{00000000-000D-0000-FFFF-FFFF00000000}"/>
  </bookViews>
  <sheets>
    <sheet name="Cover" sheetId="31" r:id="rId1"/>
    <sheet name="Table 5.1" sheetId="9" r:id="rId2"/>
    <sheet name="Table 5.2" sheetId="11" r:id="rId3"/>
    <sheet name="Table 5.3" sheetId="14" r:id="rId4"/>
    <sheet name="Table 5.4" sheetId="15" r:id="rId5"/>
    <sheet name="Table 5.5" sheetId="17" r:id="rId6"/>
    <sheet name="Table 5.6" sheetId="18" r:id="rId7"/>
    <sheet name="Table 5.7" sheetId="29" r:id="rId8"/>
    <sheet name="Table 5.8" sheetId="27" r:id="rId9"/>
    <sheet name="Table 5.9" sheetId="23" r:id="rId10"/>
    <sheet name="Table 5.10" sheetId="24" r:id="rId11"/>
    <sheet name="Table 5.11" sheetId="25" r:id="rId12"/>
    <sheet name="Table 5.12" sheetId="30" r:id="rId13"/>
    <sheet name="checksum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4" l="1"/>
  <c r="Q10" i="14" s="1"/>
  <c r="E10" i="14"/>
  <c r="H10" i="14"/>
  <c r="K10" i="14"/>
  <c r="N10" i="14"/>
  <c r="B22" i="14"/>
  <c r="E22" i="14"/>
  <c r="Q22" i="14" s="1"/>
  <c r="H22" i="14"/>
  <c r="K22" i="14"/>
  <c r="N22" i="14"/>
  <c r="R11" i="15"/>
  <c r="R19" i="15"/>
  <c r="R23" i="15"/>
  <c r="S23" i="15" s="1"/>
  <c r="R19" i="9"/>
  <c r="S19" i="9" s="1"/>
  <c r="Q10" i="9"/>
  <c r="Q19" i="9"/>
  <c r="Q22" i="9"/>
  <c r="Q10" i="15"/>
  <c r="Q11" i="15"/>
  <c r="Q19" i="15"/>
  <c r="Q22" i="15"/>
  <c r="Q23" i="15"/>
  <c r="D11" i="15"/>
  <c r="G11" i="15"/>
  <c r="J11" i="15"/>
  <c r="M11" i="15"/>
  <c r="P11" i="15"/>
  <c r="S11" i="15"/>
  <c r="D19" i="15"/>
  <c r="G19" i="15"/>
  <c r="J19" i="15"/>
  <c r="M19" i="15"/>
  <c r="P19" i="15"/>
  <c r="S19" i="15"/>
  <c r="D23" i="15"/>
  <c r="G23" i="15"/>
  <c r="J23" i="15"/>
  <c r="M23" i="15"/>
  <c r="P23" i="15"/>
  <c r="D19" i="9"/>
  <c r="G19" i="9"/>
  <c r="J19" i="9"/>
  <c r="M19" i="9"/>
  <c r="P19" i="9"/>
  <c r="P44" i="23"/>
  <c r="Q12" i="17" l="1"/>
  <c r="Q23" i="17"/>
  <c r="Q22" i="23"/>
  <c r="D44" i="23"/>
  <c r="J44" i="23"/>
  <c r="Q13" i="23"/>
  <c r="M44" i="23"/>
  <c r="J43" i="23" l="1"/>
  <c r="G44" i="23"/>
  <c r="R44" i="23"/>
  <c r="S44" i="23" s="1"/>
  <c r="P43" i="23"/>
  <c r="M43" i="23"/>
  <c r="G43" i="23"/>
  <c r="R43" i="23" l="1"/>
  <c r="S43" i="23" s="1"/>
  <c r="D43" i="23"/>
  <c r="Q44" i="23" l="1"/>
  <c r="Q43" i="23"/>
  <c r="F12" i="24" l="1"/>
  <c r="O12" i="24"/>
  <c r="L12" i="24"/>
  <c r="L12" i="25"/>
  <c r="I12" i="25"/>
  <c r="I11" i="30" l="1"/>
  <c r="F10" i="30"/>
  <c r="R9" i="25"/>
  <c r="C12" i="25"/>
  <c r="L10" i="30"/>
  <c r="L11" i="30"/>
  <c r="O10" i="30"/>
  <c r="O12" i="25"/>
  <c r="C12" i="24"/>
  <c r="R9" i="24"/>
  <c r="I12" i="24"/>
  <c r="G9" i="25"/>
  <c r="F12" i="25"/>
  <c r="O11" i="30" l="1"/>
  <c r="I10" i="30"/>
  <c r="R12" i="24"/>
  <c r="C10" i="30"/>
  <c r="C11" i="30"/>
  <c r="G12" i="25"/>
  <c r="F11" i="30"/>
  <c r="G11" i="30" s="1"/>
  <c r="R12" i="25"/>
  <c r="R11" i="30" l="1"/>
  <c r="R10" i="30"/>
  <c r="P42" i="23" l="1"/>
  <c r="O45" i="23"/>
  <c r="P45" i="23" s="1"/>
  <c r="G42" i="23"/>
  <c r="F45" i="23"/>
  <c r="G45" i="23" s="1"/>
  <c r="J42" i="23"/>
  <c r="I45" i="23"/>
  <c r="J45" i="23" s="1"/>
  <c r="M42" i="23"/>
  <c r="L45" i="23"/>
  <c r="M45" i="23" s="1"/>
  <c r="R42" i="23" l="1"/>
  <c r="C45" i="23"/>
  <c r="D45" i="23" s="1"/>
  <c r="D42" i="23"/>
  <c r="I39" i="23" l="1"/>
  <c r="F39" i="23"/>
  <c r="R45" i="23"/>
  <c r="S45" i="23" s="1"/>
  <c r="S42" i="23"/>
  <c r="C39" i="23"/>
  <c r="R36" i="23"/>
  <c r="O39" i="23"/>
  <c r="L39" i="23"/>
  <c r="M36" i="23"/>
  <c r="M39" i="23" l="1"/>
  <c r="O52" i="23"/>
  <c r="O50" i="23"/>
  <c r="O64" i="23" s="1"/>
  <c r="L52" i="23"/>
  <c r="L50" i="23"/>
  <c r="M50" i="23" s="1"/>
  <c r="M48" i="23"/>
  <c r="F52" i="23"/>
  <c r="F50" i="23"/>
  <c r="F64" i="23" s="1"/>
  <c r="R39" i="23"/>
  <c r="C52" i="23"/>
  <c r="C50" i="23"/>
  <c r="C64" i="23" s="1"/>
  <c r="R48" i="23"/>
  <c r="I50" i="23"/>
  <c r="I64" i="23" s="1"/>
  <c r="I52" i="23"/>
  <c r="R52" i="23" l="1"/>
  <c r="R50" i="23"/>
  <c r="R64" i="23" s="1"/>
  <c r="M52" i="23"/>
  <c r="M20" i="17"/>
  <c r="L64" i="23"/>
  <c r="M27" i="17" l="1"/>
  <c r="M26" i="17"/>
  <c r="M21" i="17"/>
  <c r="M24" i="17"/>
  <c r="M25" i="17"/>
  <c r="M10" i="23"/>
  <c r="M23" i="17" l="1"/>
  <c r="I18" i="25"/>
  <c r="M15" i="25" l="1"/>
  <c r="L18" i="25"/>
  <c r="I17" i="30"/>
  <c r="L28" i="17"/>
  <c r="M22" i="17"/>
  <c r="M26" i="15"/>
  <c r="L23" i="14" l="1"/>
  <c r="M23" i="14" s="1"/>
  <c r="M23" i="9"/>
  <c r="L17" i="30"/>
  <c r="M17" i="30" s="1"/>
  <c r="M18" i="25"/>
  <c r="M26" i="9"/>
  <c r="F18" i="25"/>
  <c r="G15" i="25"/>
  <c r="L15" i="27"/>
  <c r="M28" i="17"/>
  <c r="O18" i="25"/>
  <c r="F28" i="17" l="1"/>
  <c r="M15" i="27"/>
  <c r="G23" i="17"/>
  <c r="F17" i="30"/>
  <c r="G17" i="30" s="1"/>
  <c r="G18" i="25"/>
  <c r="F23" i="14"/>
  <c r="O17" i="30"/>
  <c r="R15" i="25"/>
  <c r="C18" i="25"/>
  <c r="M22" i="15" l="1"/>
  <c r="L28" i="15"/>
  <c r="M22" i="9"/>
  <c r="L22" i="14"/>
  <c r="M22" i="14" s="1"/>
  <c r="L28" i="9"/>
  <c r="F15" i="27"/>
  <c r="C17" i="30"/>
  <c r="R18" i="25"/>
  <c r="I28" i="17"/>
  <c r="J23" i="17"/>
  <c r="O28" i="17" l="1"/>
  <c r="F28" i="15"/>
  <c r="G22" i="15"/>
  <c r="G22" i="9"/>
  <c r="F22" i="14"/>
  <c r="G22" i="14" s="1"/>
  <c r="F28" i="9"/>
  <c r="R10" i="23"/>
  <c r="I15" i="27"/>
  <c r="R17" i="30"/>
  <c r="M28" i="9"/>
  <c r="M28" i="15"/>
  <c r="I23" i="14" l="1"/>
  <c r="P23" i="17"/>
  <c r="O23" i="14"/>
  <c r="O15" i="27"/>
  <c r="I28" i="9" l="1"/>
  <c r="J22" i="9"/>
  <c r="I22" i="14"/>
  <c r="J22" i="14" s="1"/>
  <c r="J22" i="15"/>
  <c r="I28" i="15"/>
  <c r="R20" i="17"/>
  <c r="R24" i="17" l="1"/>
  <c r="R26" i="17"/>
  <c r="R21" i="17"/>
  <c r="O28" i="9"/>
  <c r="P22" i="9"/>
  <c r="O22" i="14"/>
  <c r="P22" i="14" s="1"/>
  <c r="O28" i="15"/>
  <c r="P22" i="15"/>
  <c r="J27" i="17" l="1"/>
  <c r="R27" i="17"/>
  <c r="R25" i="17"/>
  <c r="C28" i="17"/>
  <c r="R22" i="17"/>
  <c r="J21" i="17" l="1"/>
  <c r="R26" i="9"/>
  <c r="G21" i="17"/>
  <c r="R26" i="15"/>
  <c r="G22" i="17"/>
  <c r="D23" i="17"/>
  <c r="R23" i="17"/>
  <c r="R28" i="17"/>
  <c r="P21" i="17"/>
  <c r="G27" i="17"/>
  <c r="C15" i="27"/>
  <c r="C23" i="14"/>
  <c r="R23" i="9"/>
  <c r="J22" i="17"/>
  <c r="P22" i="17"/>
  <c r="P27" i="17"/>
  <c r="N28" i="15" l="1"/>
  <c r="P28" i="15" s="1"/>
  <c r="P26" i="15"/>
  <c r="H28" i="15"/>
  <c r="J28" i="15" s="1"/>
  <c r="J26" i="15"/>
  <c r="J26" i="9"/>
  <c r="J26" i="17"/>
  <c r="R23" i="14"/>
  <c r="D22" i="15"/>
  <c r="C28" i="15"/>
  <c r="R22" i="15"/>
  <c r="K28" i="15"/>
  <c r="R15" i="27"/>
  <c r="Q27" i="17"/>
  <c r="S27" i="17" s="1"/>
  <c r="D27" i="17"/>
  <c r="S23" i="17"/>
  <c r="D22" i="9"/>
  <c r="R22" i="9"/>
  <c r="C28" i="9"/>
  <c r="C22" i="14"/>
  <c r="P26" i="17"/>
  <c r="G26" i="17"/>
  <c r="Q22" i="17" l="1"/>
  <c r="D22" i="17"/>
  <c r="R28" i="9"/>
  <c r="S22" i="9"/>
  <c r="Q26" i="17"/>
  <c r="D26" i="17"/>
  <c r="G25" i="17"/>
  <c r="Q26" i="9"/>
  <c r="S26" i="9" s="1"/>
  <c r="D26" i="9"/>
  <c r="P26" i="9"/>
  <c r="B28" i="15"/>
  <c r="D28" i="15" s="1"/>
  <c r="Q26" i="15"/>
  <c r="D26" i="15"/>
  <c r="G26" i="9"/>
  <c r="D22" i="14"/>
  <c r="R22" i="14"/>
  <c r="S22" i="14" s="1"/>
  <c r="S22" i="15"/>
  <c r="R28" i="15"/>
  <c r="P24" i="17"/>
  <c r="G24" i="17"/>
  <c r="E28" i="15"/>
  <c r="G28" i="15" s="1"/>
  <c r="G26" i="15"/>
  <c r="J25" i="17" l="1"/>
  <c r="S26" i="17"/>
  <c r="P25" i="17"/>
  <c r="Q21" i="17"/>
  <c r="D21" i="17"/>
  <c r="S22" i="17"/>
  <c r="Q28" i="15"/>
  <c r="S28" i="15" s="1"/>
  <c r="S26" i="15"/>
  <c r="J24" i="17" l="1"/>
  <c r="H23" i="14"/>
  <c r="Q24" i="17"/>
  <c r="D24" i="17"/>
  <c r="S21" i="17"/>
  <c r="N23" i="14"/>
  <c r="N28" i="9"/>
  <c r="P28" i="9" s="1"/>
  <c r="P23" i="9"/>
  <c r="J23" i="9" l="1"/>
  <c r="H28" i="9"/>
  <c r="J28" i="9" s="1"/>
  <c r="P23" i="14"/>
  <c r="S24" i="17"/>
  <c r="K23" i="14"/>
  <c r="K28" i="9"/>
  <c r="Q25" i="17"/>
  <c r="S25" i="17" s="1"/>
  <c r="D25" i="17"/>
  <c r="J23" i="14"/>
  <c r="E23" i="14"/>
  <c r="E28" i="9"/>
  <c r="G28" i="9" s="1"/>
  <c r="G23" i="9"/>
  <c r="G23" i="14" l="1"/>
  <c r="B28" i="9"/>
  <c r="D28" i="9" s="1"/>
  <c r="B23" i="14"/>
  <c r="Q23" i="9"/>
  <c r="D23" i="9"/>
  <c r="Q23" i="14" l="1"/>
  <c r="D23" i="14"/>
  <c r="Q28" i="9"/>
  <c r="S28" i="9" s="1"/>
  <c r="S23" i="9"/>
  <c r="S23" i="14" l="1"/>
  <c r="P11" i="24" l="1"/>
  <c r="P11" i="25"/>
  <c r="D11" i="25" l="1"/>
  <c r="D11" i="24"/>
  <c r="P38" i="23" l="1"/>
  <c r="D38" i="23" l="1"/>
  <c r="G48" i="23" l="1"/>
  <c r="P48" i="23"/>
  <c r="J48" i="23"/>
  <c r="Q48" i="23" l="1"/>
  <c r="S48" i="23" s="1"/>
  <c r="D48" i="23"/>
  <c r="E52" i="11" l="1"/>
  <c r="E26" i="14" s="1"/>
  <c r="L19" i="29"/>
  <c r="L17" i="27" s="1"/>
  <c r="N52" i="11"/>
  <c r="N26" i="14" s="1"/>
  <c r="K52" i="11"/>
  <c r="K26" i="14" s="1"/>
  <c r="I19" i="29" l="1"/>
  <c r="I17" i="27" s="1"/>
  <c r="Q17" i="18"/>
  <c r="Q18" i="18"/>
  <c r="F19" i="18"/>
  <c r="F16" i="27" s="1"/>
  <c r="I19" i="18"/>
  <c r="I16" i="27" s="1"/>
  <c r="I18" i="27" s="1"/>
  <c r="G16" i="29"/>
  <c r="Q17" i="29"/>
  <c r="H52" i="11"/>
  <c r="H26" i="14" s="1"/>
  <c r="Q18" i="29"/>
  <c r="G15" i="29"/>
  <c r="F19" i="29"/>
  <c r="L19" i="18"/>
  <c r="L16" i="27" s="1"/>
  <c r="L18" i="27" s="1"/>
  <c r="G17" i="29" l="1"/>
  <c r="G18" i="29"/>
  <c r="G19" i="29"/>
  <c r="F17" i="27"/>
  <c r="G17" i="27" s="1"/>
  <c r="P16" i="18"/>
  <c r="I37" i="11"/>
  <c r="M17" i="29"/>
  <c r="M18" i="29"/>
  <c r="P15" i="18"/>
  <c r="O19" i="18"/>
  <c r="R15" i="29"/>
  <c r="D15" i="29"/>
  <c r="C19" i="29"/>
  <c r="R15" i="18"/>
  <c r="R19" i="18" s="1"/>
  <c r="R16" i="27" s="1"/>
  <c r="C19" i="18"/>
  <c r="C16" i="27" s="1"/>
  <c r="P16" i="29"/>
  <c r="O19" i="29"/>
  <c r="P15" i="29"/>
  <c r="F18" i="27"/>
  <c r="J17" i="18" l="1"/>
  <c r="J18" i="18"/>
  <c r="M17" i="18"/>
  <c r="M18" i="18"/>
  <c r="E29" i="11"/>
  <c r="F12" i="29"/>
  <c r="O17" i="27"/>
  <c r="P17" i="27" s="1"/>
  <c r="P19" i="29"/>
  <c r="F37" i="11"/>
  <c r="G32" i="11"/>
  <c r="O37" i="11"/>
  <c r="P32" i="11"/>
  <c r="G35" i="11"/>
  <c r="C17" i="27"/>
  <c r="D17" i="27" s="1"/>
  <c r="D19" i="29"/>
  <c r="J17" i="29"/>
  <c r="J18" i="29"/>
  <c r="P17" i="29"/>
  <c r="P18" i="29"/>
  <c r="C18" i="27"/>
  <c r="R16" i="18"/>
  <c r="K29" i="11"/>
  <c r="R19" i="29"/>
  <c r="R17" i="27" s="1"/>
  <c r="R18" i="27" s="1"/>
  <c r="P19" i="18"/>
  <c r="O16" i="27"/>
  <c r="G16" i="25"/>
  <c r="L12" i="29"/>
  <c r="G17" i="25"/>
  <c r="J35" i="11"/>
  <c r="R16" i="29"/>
  <c r="D16" i="29"/>
  <c r="I12" i="18"/>
  <c r="P17" i="25"/>
  <c r="G17" i="18"/>
  <c r="G18" i="18"/>
  <c r="N29" i="11"/>
  <c r="P17" i="18"/>
  <c r="P18" i="18"/>
  <c r="Q35" i="11"/>
  <c r="L37" i="11"/>
  <c r="I12" i="29"/>
  <c r="F12" i="18"/>
  <c r="M16" i="25"/>
  <c r="H29" i="11"/>
  <c r="M35" i="11"/>
  <c r="L49" i="11" l="1"/>
  <c r="L20" i="11"/>
  <c r="F20" i="11"/>
  <c r="F49" i="11"/>
  <c r="G11" i="18"/>
  <c r="Q18" i="11"/>
  <c r="Q52" i="11" s="1"/>
  <c r="B52" i="11"/>
  <c r="B26" i="14" s="1"/>
  <c r="Q26" i="14" s="1"/>
  <c r="F10" i="27"/>
  <c r="F22" i="27" s="1"/>
  <c r="F21" i="18"/>
  <c r="J11" i="18"/>
  <c r="P17" i="24"/>
  <c r="P35" i="11"/>
  <c r="M10" i="18"/>
  <c r="G37" i="11"/>
  <c r="K12" i="18"/>
  <c r="K10" i="27" s="1"/>
  <c r="I10" i="27"/>
  <c r="I22" i="27" s="1"/>
  <c r="I21" i="18"/>
  <c r="P10" i="29"/>
  <c r="P11" i="29"/>
  <c r="P16" i="27"/>
  <c r="O18" i="27"/>
  <c r="R17" i="18"/>
  <c r="S17" i="18" s="1"/>
  <c r="D17" i="18"/>
  <c r="P15" i="11"/>
  <c r="O20" i="11"/>
  <c r="J17" i="25"/>
  <c r="L12" i="18"/>
  <c r="M9" i="18"/>
  <c r="I20" i="11"/>
  <c r="I49" i="11"/>
  <c r="N12" i="29"/>
  <c r="N11" i="27" s="1"/>
  <c r="M10" i="29"/>
  <c r="M11" i="29"/>
  <c r="O12" i="29"/>
  <c r="P9" i="29"/>
  <c r="Q11" i="18"/>
  <c r="P10" i="18"/>
  <c r="P11" i="18"/>
  <c r="P37" i="11"/>
  <c r="J10" i="29"/>
  <c r="J11" i="29"/>
  <c r="L21" i="29"/>
  <c r="L11" i="27"/>
  <c r="L23" i="27" s="1"/>
  <c r="D17" i="29"/>
  <c r="R17" i="29"/>
  <c r="O12" i="18"/>
  <c r="P9" i="18"/>
  <c r="O49" i="11"/>
  <c r="G10" i="29"/>
  <c r="G11" i="29"/>
  <c r="M17" i="25"/>
  <c r="I11" i="27"/>
  <c r="I23" i="27" s="1"/>
  <c r="I21" i="29"/>
  <c r="F11" i="27"/>
  <c r="F23" i="27" s="1"/>
  <c r="F21" i="29"/>
  <c r="S17" i="29" l="1"/>
  <c r="G17" i="24"/>
  <c r="G10" i="18"/>
  <c r="L25" i="25"/>
  <c r="L23" i="30"/>
  <c r="L23" i="25"/>
  <c r="L32" i="25" s="1"/>
  <c r="Q10" i="29"/>
  <c r="J17" i="24"/>
  <c r="I23" i="30"/>
  <c r="I23" i="25"/>
  <c r="I32" i="25" s="1"/>
  <c r="I25" i="25"/>
  <c r="I37" i="27"/>
  <c r="L37" i="27"/>
  <c r="I52" i="11"/>
  <c r="J18" i="11"/>
  <c r="P18" i="11"/>
  <c r="O52" i="11"/>
  <c r="O25" i="25"/>
  <c r="O23" i="30"/>
  <c r="O23" i="25"/>
  <c r="O32" i="25" s="1"/>
  <c r="F54" i="11"/>
  <c r="F28" i="14" s="1"/>
  <c r="F19" i="14"/>
  <c r="L10" i="27"/>
  <c r="L21" i="18"/>
  <c r="M12" i="18"/>
  <c r="P20" i="11"/>
  <c r="K12" i="11"/>
  <c r="K44" i="11"/>
  <c r="K46" i="11" s="1"/>
  <c r="P9" i="17"/>
  <c r="Q11" i="29"/>
  <c r="I36" i="27"/>
  <c r="D18" i="18"/>
  <c r="R18" i="18"/>
  <c r="S18" i="18" s="1"/>
  <c r="H44" i="11"/>
  <c r="H46" i="11" s="1"/>
  <c r="H12" i="11"/>
  <c r="G18" i="11"/>
  <c r="F52" i="11"/>
  <c r="R18" i="29"/>
  <c r="S18" i="29" s="1"/>
  <c r="D18" i="29"/>
  <c r="Q10" i="18"/>
  <c r="I54" i="11"/>
  <c r="I28" i="14" s="1"/>
  <c r="I19" i="14"/>
  <c r="E44" i="11"/>
  <c r="E46" i="11" s="1"/>
  <c r="E12" i="11"/>
  <c r="M17" i="24"/>
  <c r="F37" i="27"/>
  <c r="M18" i="11"/>
  <c r="L52" i="11"/>
  <c r="B12" i="29"/>
  <c r="B11" i="27" s="1"/>
  <c r="M11" i="18"/>
  <c r="F36" i="27"/>
  <c r="N12" i="18"/>
  <c r="N10" i="27" s="1"/>
  <c r="M9" i="17"/>
  <c r="L19" i="14"/>
  <c r="L54" i="11"/>
  <c r="L28" i="14" s="1"/>
  <c r="C12" i="18"/>
  <c r="R9" i="18"/>
  <c r="R12" i="18" s="1"/>
  <c r="O54" i="11"/>
  <c r="P49" i="11"/>
  <c r="O19" i="14"/>
  <c r="P19" i="14" s="1"/>
  <c r="O10" i="27"/>
  <c r="P12" i="18"/>
  <c r="O21" i="18"/>
  <c r="N12" i="11"/>
  <c r="N44" i="11"/>
  <c r="N46" i="11" s="1"/>
  <c r="O21" i="29"/>
  <c r="O11" i="27"/>
  <c r="P12" i="29"/>
  <c r="F25" i="25"/>
  <c r="G21" i="25"/>
  <c r="F23" i="25"/>
  <c r="F23" i="30"/>
  <c r="J10" i="18"/>
  <c r="G25" i="25" l="1"/>
  <c r="G24" i="29" s="1"/>
  <c r="P21" i="18"/>
  <c r="P16" i="25"/>
  <c r="P15" i="17"/>
  <c r="J27" i="11"/>
  <c r="I29" i="11"/>
  <c r="F29" i="11"/>
  <c r="G27" i="11"/>
  <c r="P52" i="11"/>
  <c r="O26" i="14"/>
  <c r="P26" i="14" s="1"/>
  <c r="R32" i="11"/>
  <c r="R37" i="11" s="1"/>
  <c r="D32" i="11"/>
  <c r="C37" i="11"/>
  <c r="R21" i="18"/>
  <c r="R10" i="27"/>
  <c r="R22" i="27" s="1"/>
  <c r="R36" i="27" s="1"/>
  <c r="J10" i="17"/>
  <c r="M13" i="17"/>
  <c r="M14" i="17"/>
  <c r="O23" i="27"/>
  <c r="P11" i="27"/>
  <c r="P10" i="27"/>
  <c r="O22" i="27"/>
  <c r="C21" i="18"/>
  <c r="C10" i="27"/>
  <c r="C22" i="27" s="1"/>
  <c r="C36" i="27" s="1"/>
  <c r="M10" i="17"/>
  <c r="G52" i="11"/>
  <c r="F26" i="14"/>
  <c r="G26" i="14" s="1"/>
  <c r="P10" i="17"/>
  <c r="P21" i="29"/>
  <c r="O29" i="11"/>
  <c r="P27" i="11"/>
  <c r="J52" i="11"/>
  <c r="I26" i="14"/>
  <c r="J26" i="14" s="1"/>
  <c r="G10" i="17"/>
  <c r="G23" i="30"/>
  <c r="F40" i="30"/>
  <c r="F35" i="30"/>
  <c r="G35" i="30" s="1"/>
  <c r="F43" i="30"/>
  <c r="J16" i="25"/>
  <c r="D9" i="29"/>
  <c r="R9" i="29"/>
  <c r="C12" i="29"/>
  <c r="O40" i="30"/>
  <c r="O35" i="30"/>
  <c r="O43" i="30"/>
  <c r="Q17" i="25"/>
  <c r="G23" i="25"/>
  <c r="F32" i="25"/>
  <c r="C20" i="11"/>
  <c r="C49" i="11"/>
  <c r="R15" i="11"/>
  <c r="D10" i="18"/>
  <c r="R10" i="18"/>
  <c r="S10" i="18" s="1"/>
  <c r="M15" i="17"/>
  <c r="L40" i="30"/>
  <c r="L43" i="30"/>
  <c r="L35" i="30"/>
  <c r="P54" i="11"/>
  <c r="O28" i="14"/>
  <c r="M52" i="11"/>
  <c r="L26" i="14"/>
  <c r="M26" i="14" s="1"/>
  <c r="M10" i="27"/>
  <c r="L22" i="27"/>
  <c r="L36" i="27" s="1"/>
  <c r="I35" i="30"/>
  <c r="I43" i="30"/>
  <c r="I40" i="30"/>
  <c r="D17" i="25"/>
  <c r="R17" i="25"/>
  <c r="S17" i="25" s="1"/>
  <c r="F39" i="11" l="1"/>
  <c r="G29" i="11"/>
  <c r="R49" i="11"/>
  <c r="R54" i="11" s="1"/>
  <c r="R20" i="11"/>
  <c r="P29" i="11"/>
  <c r="O39" i="11"/>
  <c r="I39" i="11"/>
  <c r="J29" i="11"/>
  <c r="D11" i="18"/>
  <c r="R11" i="18"/>
  <c r="S11" i="18" s="1"/>
  <c r="G40" i="30"/>
  <c r="G32" i="27"/>
  <c r="I18" i="24"/>
  <c r="C54" i="11"/>
  <c r="C28" i="14" s="1"/>
  <c r="C19" i="14"/>
  <c r="R19" i="14" s="1"/>
  <c r="L18" i="24"/>
  <c r="P16" i="17"/>
  <c r="O36" i="27"/>
  <c r="P22" i="27"/>
  <c r="P36" i="27" s="1"/>
  <c r="R16" i="25"/>
  <c r="B29" i="11"/>
  <c r="Q27" i="11"/>
  <c r="Q29" i="11" s="1"/>
  <c r="F18" i="24"/>
  <c r="G20" i="23"/>
  <c r="P13" i="17"/>
  <c r="P14" i="17"/>
  <c r="L29" i="11"/>
  <c r="M27" i="11"/>
  <c r="J20" i="23"/>
  <c r="P23" i="27"/>
  <c r="P37" i="27" s="1"/>
  <c r="O37" i="27"/>
  <c r="D10" i="29"/>
  <c r="R10" i="29"/>
  <c r="I17" i="17"/>
  <c r="J12" i="17"/>
  <c r="D37" i="11"/>
  <c r="R21" i="25"/>
  <c r="C23" i="30"/>
  <c r="C25" i="25"/>
  <c r="C23" i="25"/>
  <c r="C32" i="25" s="1"/>
  <c r="Q16" i="25"/>
  <c r="M16" i="17"/>
  <c r="F17" i="17"/>
  <c r="C11" i="27"/>
  <c r="C21" i="29"/>
  <c r="D12" i="29"/>
  <c r="O18" i="24"/>
  <c r="R12" i="29"/>
  <c r="F44" i="11" l="1"/>
  <c r="G10" i="11"/>
  <c r="F12" i="11"/>
  <c r="R18" i="11"/>
  <c r="C52" i="11"/>
  <c r="D18" i="11"/>
  <c r="F25" i="23"/>
  <c r="F15" i="30" s="1"/>
  <c r="I16" i="30"/>
  <c r="O44" i="11"/>
  <c r="P10" i="11"/>
  <c r="O12" i="11"/>
  <c r="P39" i="11"/>
  <c r="D11" i="27"/>
  <c r="C23" i="27"/>
  <c r="I30" i="17"/>
  <c r="I9" i="27"/>
  <c r="I25" i="23"/>
  <c r="I15" i="30" s="1"/>
  <c r="I18" i="30" s="1"/>
  <c r="I44" i="11"/>
  <c r="J10" i="11"/>
  <c r="I12" i="11"/>
  <c r="P12" i="17"/>
  <c r="G22" i="23"/>
  <c r="O16" i="30"/>
  <c r="M12" i="17"/>
  <c r="G12" i="17"/>
  <c r="R35" i="11"/>
  <c r="S35" i="11" s="1"/>
  <c r="D35" i="11"/>
  <c r="M29" i="11"/>
  <c r="L39" i="11"/>
  <c r="O17" i="17"/>
  <c r="P11" i="17"/>
  <c r="Q17" i="24"/>
  <c r="F16" i="30"/>
  <c r="R9" i="17"/>
  <c r="L17" i="17"/>
  <c r="M11" i="17"/>
  <c r="F30" i="17"/>
  <c r="F9" i="27"/>
  <c r="R23" i="30"/>
  <c r="C35" i="30"/>
  <c r="R35" i="30" s="1"/>
  <c r="C43" i="30"/>
  <c r="C40" i="30"/>
  <c r="S10" i="29"/>
  <c r="S16" i="25"/>
  <c r="R11" i="27"/>
  <c r="R23" i="27" s="1"/>
  <c r="R37" i="27" s="1"/>
  <c r="R21" i="29"/>
  <c r="R25" i="25"/>
  <c r="R23" i="25"/>
  <c r="R32" i="25" s="1"/>
  <c r="R11" i="29"/>
  <c r="S11" i="29" s="1"/>
  <c r="D11" i="29"/>
  <c r="L16" i="30"/>
  <c r="D21" i="29"/>
  <c r="D17" i="24"/>
  <c r="R17" i="24"/>
  <c r="D16" i="25"/>
  <c r="R28" i="14"/>
  <c r="R27" i="25" l="1"/>
  <c r="G16" i="24"/>
  <c r="D52" i="11"/>
  <c r="C26" i="14"/>
  <c r="J22" i="23"/>
  <c r="M10" i="11"/>
  <c r="L44" i="11"/>
  <c r="L12" i="11"/>
  <c r="Q10" i="17"/>
  <c r="I21" i="27"/>
  <c r="I12" i="27"/>
  <c r="R52" i="11"/>
  <c r="S52" i="11" s="1"/>
  <c r="S18" i="11"/>
  <c r="I46" i="11"/>
  <c r="J44" i="11"/>
  <c r="P17" i="17"/>
  <c r="O9" i="27"/>
  <c r="O30" i="17"/>
  <c r="P12" i="11"/>
  <c r="O22" i="11"/>
  <c r="F46" i="11"/>
  <c r="G44" i="11"/>
  <c r="R43" i="30"/>
  <c r="R40" i="30"/>
  <c r="F18" i="30"/>
  <c r="F21" i="27"/>
  <c r="F12" i="27"/>
  <c r="J12" i="11"/>
  <c r="I22" i="11"/>
  <c r="P44" i="11"/>
  <c r="O46" i="11"/>
  <c r="G12" i="11"/>
  <c r="F22" i="11"/>
  <c r="D23" i="27"/>
  <c r="D37" i="27" s="1"/>
  <c r="C37" i="27"/>
  <c r="C29" i="11"/>
  <c r="D27" i="11"/>
  <c r="R27" i="11"/>
  <c r="S17" i="24"/>
  <c r="L9" i="27"/>
  <c r="M17" i="17"/>
  <c r="L30" i="17"/>
  <c r="F11" i="14" l="1"/>
  <c r="P46" i="11"/>
  <c r="O56" i="11"/>
  <c r="P56" i="11" s="1"/>
  <c r="F24" i="27"/>
  <c r="F35" i="27"/>
  <c r="M16" i="24"/>
  <c r="I35" i="27"/>
  <c r="I24" i="27"/>
  <c r="M44" i="11"/>
  <c r="L46" i="11"/>
  <c r="R26" i="14"/>
  <c r="S26" i="14" s="1"/>
  <c r="D26" i="14"/>
  <c r="P16" i="24"/>
  <c r="L25" i="24"/>
  <c r="L23" i="24"/>
  <c r="L32" i="24" s="1"/>
  <c r="L22" i="30"/>
  <c r="F14" i="14"/>
  <c r="O22" i="30"/>
  <c r="O23" i="24"/>
  <c r="O32" i="24" s="1"/>
  <c r="O25" i="24"/>
  <c r="G46" i="11"/>
  <c r="F56" i="11"/>
  <c r="R13" i="17"/>
  <c r="I56" i="11"/>
  <c r="J46" i="11"/>
  <c r="R10" i="17"/>
  <c r="D10" i="17"/>
  <c r="M23" i="23"/>
  <c r="I11" i="14"/>
  <c r="L22" i="11"/>
  <c r="M12" i="11"/>
  <c r="M30" i="17"/>
  <c r="R29" i="11"/>
  <c r="S27" i="11"/>
  <c r="B12" i="11"/>
  <c r="Q10" i="11"/>
  <c r="B44" i="11"/>
  <c r="B46" i="11" s="1"/>
  <c r="P9" i="27"/>
  <c r="O12" i="27"/>
  <c r="P12" i="27" s="1"/>
  <c r="O21" i="27"/>
  <c r="F22" i="30"/>
  <c r="F25" i="24"/>
  <c r="F23" i="24"/>
  <c r="F32" i="24" s="1"/>
  <c r="P22" i="11"/>
  <c r="I14" i="14"/>
  <c r="L21" i="27"/>
  <c r="M9" i="27"/>
  <c r="L12" i="27"/>
  <c r="C39" i="11"/>
  <c r="D29" i="11"/>
  <c r="I22" i="30"/>
  <c r="I25" i="24"/>
  <c r="I23" i="24"/>
  <c r="I32" i="24" s="1"/>
  <c r="J16" i="24"/>
  <c r="R15" i="17"/>
  <c r="Q44" i="11" l="1"/>
  <c r="Q46" i="11" s="1"/>
  <c r="Q12" i="11"/>
  <c r="L42" i="30"/>
  <c r="L39" i="30"/>
  <c r="L34" i="30"/>
  <c r="R11" i="17"/>
  <c r="C17" i="17"/>
  <c r="O35" i="27"/>
  <c r="O24" i="27"/>
  <c r="I16" i="15"/>
  <c r="J10" i="15"/>
  <c r="I42" i="30"/>
  <c r="I39" i="30"/>
  <c r="I34" i="30"/>
  <c r="R39" i="11"/>
  <c r="S29" i="11"/>
  <c r="I16" i="9"/>
  <c r="I10" i="14"/>
  <c r="J10" i="14" s="1"/>
  <c r="J10" i="9"/>
  <c r="D39" i="11"/>
  <c r="R16" i="24"/>
  <c r="O39" i="30"/>
  <c r="O34" i="30"/>
  <c r="O42" i="30"/>
  <c r="R16" i="17"/>
  <c r="L35" i="27"/>
  <c r="M21" i="27"/>
  <c r="M35" i="27" s="1"/>
  <c r="L24" i="27"/>
  <c r="F10" i="14"/>
  <c r="G10" i="14" s="1"/>
  <c r="F16" i="9"/>
  <c r="G10" i="9"/>
  <c r="J16" i="17"/>
  <c r="R14" i="17"/>
  <c r="F39" i="30"/>
  <c r="F42" i="30"/>
  <c r="F34" i="30"/>
  <c r="R15" i="24"/>
  <c r="C18" i="24"/>
  <c r="G10" i="15"/>
  <c r="F16" i="15"/>
  <c r="S10" i="17"/>
  <c r="M24" i="23"/>
  <c r="L56" i="11"/>
  <c r="M46" i="11"/>
  <c r="M19" i="23"/>
  <c r="P20" i="23" l="1"/>
  <c r="G16" i="17"/>
  <c r="I30" i="15"/>
  <c r="D12" i="17"/>
  <c r="R12" i="17"/>
  <c r="F30" i="15"/>
  <c r="I30" i="9"/>
  <c r="I16" i="14"/>
  <c r="O25" i="23"/>
  <c r="O15" i="30" s="1"/>
  <c r="O18" i="30" s="1"/>
  <c r="G14" i="17"/>
  <c r="C9" i="27"/>
  <c r="C30" i="17"/>
  <c r="F16" i="14"/>
  <c r="F30" i="9"/>
  <c r="M14" i="15"/>
  <c r="R17" i="17"/>
  <c r="C16" i="30"/>
  <c r="R16" i="30" s="1"/>
  <c r="J14" i="17"/>
  <c r="R18" i="24"/>
  <c r="M20" i="23"/>
  <c r="Q16" i="17" l="1"/>
  <c r="S16" i="17" s="1"/>
  <c r="D16" i="17"/>
  <c r="R9" i="27"/>
  <c r="R30" i="17"/>
  <c r="L11" i="14"/>
  <c r="M11" i="14" s="1"/>
  <c r="M11" i="9"/>
  <c r="C12" i="27"/>
  <c r="C21" i="27"/>
  <c r="Q16" i="24"/>
  <c r="D16" i="24"/>
  <c r="N17" i="17"/>
  <c r="N9" i="27" s="1"/>
  <c r="N12" i="27" s="1"/>
  <c r="C25" i="24"/>
  <c r="C22" i="30"/>
  <c r="C23" i="24"/>
  <c r="C32" i="24" s="1"/>
  <c r="R21" i="24"/>
  <c r="L25" i="23"/>
  <c r="M21" i="23"/>
  <c r="I30" i="14"/>
  <c r="J13" i="17"/>
  <c r="C44" i="11"/>
  <c r="R10" i="11"/>
  <c r="D10" i="11"/>
  <c r="C12" i="11"/>
  <c r="G15" i="17"/>
  <c r="S12" i="17"/>
  <c r="O14" i="14"/>
  <c r="G13" i="17"/>
  <c r="M14" i="9"/>
  <c r="L14" i="14"/>
  <c r="J15" i="17"/>
  <c r="K17" i="17"/>
  <c r="K9" i="27" s="1"/>
  <c r="F30" i="14"/>
  <c r="Q14" i="17"/>
  <c r="S14" i="17" s="1"/>
  <c r="D14" i="17"/>
  <c r="G11" i="17"/>
  <c r="O16" i="15" l="1"/>
  <c r="P10" i="15"/>
  <c r="R22" i="30"/>
  <c r="C34" i="30"/>
  <c r="R34" i="30" s="1"/>
  <c r="C39" i="30"/>
  <c r="C42" i="30"/>
  <c r="M25" i="23"/>
  <c r="L15" i="30"/>
  <c r="D12" i="11"/>
  <c r="C22" i="11"/>
  <c r="C35" i="27"/>
  <c r="C24" i="27"/>
  <c r="O11" i="14"/>
  <c r="R12" i="11"/>
  <c r="R44" i="11"/>
  <c r="S10" i="11"/>
  <c r="S16" i="24"/>
  <c r="R21" i="27"/>
  <c r="R12" i="27"/>
  <c r="Q15" i="17"/>
  <c r="D15" i="17"/>
  <c r="M22" i="23"/>
  <c r="D44" i="11"/>
  <c r="C46" i="11"/>
  <c r="R25" i="24"/>
  <c r="R23" i="24"/>
  <c r="R32" i="24" s="1"/>
  <c r="J11" i="17"/>
  <c r="P10" i="9"/>
  <c r="O16" i="9"/>
  <c r="O10" i="14"/>
  <c r="P10" i="14" s="1"/>
  <c r="S15" i="17" l="1"/>
  <c r="C56" i="11"/>
  <c r="D46" i="11"/>
  <c r="R27" i="24"/>
  <c r="L16" i="15"/>
  <c r="M10" i="15"/>
  <c r="M10" i="9"/>
  <c r="L10" i="14"/>
  <c r="M10" i="14" s="1"/>
  <c r="L16" i="9"/>
  <c r="Q13" i="17"/>
  <c r="D13" i="17"/>
  <c r="Q11" i="17"/>
  <c r="D11" i="17"/>
  <c r="M15" i="30"/>
  <c r="L18" i="30"/>
  <c r="R19" i="23"/>
  <c r="O30" i="9"/>
  <c r="O16" i="14"/>
  <c r="P22" i="23"/>
  <c r="O30" i="15"/>
  <c r="R24" i="27"/>
  <c r="R35" i="27"/>
  <c r="R46" i="11"/>
  <c r="S44" i="11"/>
  <c r="R42" i="30"/>
  <c r="R39" i="30"/>
  <c r="R22" i="11"/>
  <c r="S12" i="11"/>
  <c r="Q20" i="23" l="1"/>
  <c r="S13" i="17"/>
  <c r="O30" i="14"/>
  <c r="M16" i="9"/>
  <c r="L16" i="14"/>
  <c r="L30" i="9"/>
  <c r="M16" i="15"/>
  <c r="L30" i="15"/>
  <c r="R56" i="11"/>
  <c r="S46" i="11"/>
  <c r="S11" i="17"/>
  <c r="R24" i="23"/>
  <c r="M30" i="9" l="1"/>
  <c r="M30" i="15"/>
  <c r="L30" i="14"/>
  <c r="R23" i="23"/>
  <c r="R20" i="23"/>
  <c r="D20" i="23"/>
  <c r="D10" i="15" l="1"/>
  <c r="C16" i="15"/>
  <c r="R10" i="15"/>
  <c r="R14" i="9"/>
  <c r="C14" i="14"/>
  <c r="S20" i="23"/>
  <c r="R14" i="15"/>
  <c r="R11" i="9"/>
  <c r="C11" i="14"/>
  <c r="R21" i="23"/>
  <c r="C25" i="23"/>
  <c r="C15" i="30" s="1"/>
  <c r="R16" i="15" l="1"/>
  <c r="S10" i="15"/>
  <c r="C30" i="15"/>
  <c r="D10" i="9"/>
  <c r="C16" i="9"/>
  <c r="R10" i="9"/>
  <c r="C10" i="14"/>
  <c r="K14" i="14"/>
  <c r="M14" i="14" s="1"/>
  <c r="K16" i="15"/>
  <c r="K30" i="15" s="1"/>
  <c r="R14" i="14"/>
  <c r="R11" i="14"/>
  <c r="D22" i="23"/>
  <c r="R22" i="23"/>
  <c r="C18" i="30"/>
  <c r="R18" i="30" s="1"/>
  <c r="R15" i="30"/>
  <c r="R25" i="23"/>
  <c r="R30" i="15" l="1"/>
  <c r="E16" i="15"/>
  <c r="G14" i="15"/>
  <c r="H16" i="15"/>
  <c r="J14" i="15"/>
  <c r="P23" i="23"/>
  <c r="H14" i="14"/>
  <c r="J14" i="14" s="1"/>
  <c r="J14" i="9"/>
  <c r="D10" i="14"/>
  <c r="R10" i="14"/>
  <c r="S10" i="14" s="1"/>
  <c r="S22" i="23"/>
  <c r="S10" i="9"/>
  <c r="R16" i="9"/>
  <c r="N16" i="15"/>
  <c r="P14" i="15"/>
  <c r="C16" i="14"/>
  <c r="C30" i="9"/>
  <c r="G23" i="23"/>
  <c r="N14" i="14"/>
  <c r="P14" i="14" s="1"/>
  <c r="P14" i="9"/>
  <c r="J23" i="23"/>
  <c r="E14" i="14"/>
  <c r="G14" i="14" s="1"/>
  <c r="G14" i="9"/>
  <c r="N30" i="15" l="1"/>
  <c r="P30" i="15" s="1"/>
  <c r="P16" i="15"/>
  <c r="H30" i="15"/>
  <c r="J30" i="15" s="1"/>
  <c r="J16" i="15"/>
  <c r="J21" i="23"/>
  <c r="R30" i="9"/>
  <c r="B16" i="15"/>
  <c r="Q14" i="15"/>
  <c r="D14" i="15"/>
  <c r="B14" i="14"/>
  <c r="Q14" i="9"/>
  <c r="S14" i="9" s="1"/>
  <c r="D14" i="9"/>
  <c r="E30" i="15"/>
  <c r="G30" i="15" s="1"/>
  <c r="G16" i="15"/>
  <c r="G21" i="23"/>
  <c r="G24" i="23"/>
  <c r="P21" i="23"/>
  <c r="J24" i="23"/>
  <c r="R16" i="14"/>
  <c r="C30" i="14"/>
  <c r="P24" i="23"/>
  <c r="Q23" i="23" l="1"/>
  <c r="D23" i="23"/>
  <c r="R30" i="14"/>
  <c r="Q14" i="14"/>
  <c r="S14" i="14" s="1"/>
  <c r="D14" i="14"/>
  <c r="Q16" i="15"/>
  <c r="S14" i="15"/>
  <c r="B30" i="15"/>
  <c r="D30" i="15" s="1"/>
  <c r="D16" i="15"/>
  <c r="Q24" i="23"/>
  <c r="D24" i="23"/>
  <c r="Q30" i="15" l="1"/>
  <c r="S30" i="15" s="1"/>
  <c r="S16" i="15"/>
  <c r="Q21" i="23"/>
  <c r="D21" i="23"/>
  <c r="S24" i="23"/>
  <c r="S23" i="23"/>
  <c r="E16" i="9" l="1"/>
  <c r="E11" i="14"/>
  <c r="G11" i="9"/>
  <c r="N16" i="9"/>
  <c r="N11" i="14"/>
  <c r="P11" i="9"/>
  <c r="K16" i="9"/>
  <c r="K30" i="9" s="1"/>
  <c r="K11" i="14"/>
  <c r="K16" i="14" s="1"/>
  <c r="M16" i="14" s="1"/>
  <c r="S21" i="23"/>
  <c r="H11" i="14"/>
  <c r="H16" i="9"/>
  <c r="J11" i="9"/>
  <c r="C28" i="30"/>
  <c r="D28" i="30" s="1"/>
  <c r="D22" i="24"/>
  <c r="C29" i="30"/>
  <c r="D29" i="30" s="1"/>
  <c r="D22" i="25"/>
  <c r="N16" i="14" l="1"/>
  <c r="P16" i="14" s="1"/>
  <c r="P11" i="14"/>
  <c r="H30" i="9"/>
  <c r="J30" i="9" s="1"/>
  <c r="J16" i="9"/>
  <c r="B11" i="14"/>
  <c r="Q11" i="9"/>
  <c r="B16" i="9"/>
  <c r="D11" i="9"/>
  <c r="N30" i="9"/>
  <c r="P30" i="9" s="1"/>
  <c r="P16" i="9"/>
  <c r="H16" i="14"/>
  <c r="J16" i="14" s="1"/>
  <c r="J11" i="14"/>
  <c r="E16" i="14"/>
  <c r="G16" i="14" s="1"/>
  <c r="G11" i="14"/>
  <c r="E30" i="9"/>
  <c r="G30" i="9" s="1"/>
  <c r="G16" i="9"/>
  <c r="Q16" i="9" l="1"/>
  <c r="S11" i="9"/>
  <c r="Q11" i="14"/>
  <c r="B16" i="14"/>
  <c r="D16" i="14" s="1"/>
  <c r="D11" i="14"/>
  <c r="B30" i="9"/>
  <c r="D30" i="9" s="1"/>
  <c r="D16" i="9"/>
  <c r="Q16" i="14" l="1"/>
  <c r="S11" i="14"/>
  <c r="Q30" i="9"/>
  <c r="S30" i="9" s="1"/>
  <c r="S16" i="9"/>
  <c r="S16" i="14" l="1"/>
  <c r="P22" i="24" l="1"/>
  <c r="O28" i="30"/>
  <c r="P28" i="30" s="1"/>
  <c r="P22" i="25"/>
  <c r="O29" i="30"/>
  <c r="P29" i="30" s="1"/>
  <c r="J16" i="29" l="1"/>
  <c r="G10" i="25"/>
  <c r="M16" i="29"/>
  <c r="Q16" i="29" l="1"/>
  <c r="S16" i="29" s="1"/>
  <c r="J16" i="18" l="1"/>
  <c r="G16" i="18"/>
  <c r="R11" i="24"/>
  <c r="M16" i="18"/>
  <c r="I28" i="30" l="1"/>
  <c r="R10" i="24"/>
  <c r="R10" i="25"/>
  <c r="G11" i="25"/>
  <c r="R11" i="25"/>
  <c r="Q16" i="18" l="1"/>
  <c r="S16" i="18" s="1"/>
  <c r="D16" i="18"/>
  <c r="E37" i="11" l="1"/>
  <c r="E39" i="11" s="1"/>
  <c r="N37" i="11"/>
  <c r="N39" i="11" s="1"/>
  <c r="G39" i="11" l="1"/>
  <c r="H37" i="11"/>
  <c r="J32" i="11"/>
  <c r="I29" i="30"/>
  <c r="Q32" i="11"/>
  <c r="B37" i="11"/>
  <c r="B39" i="11" s="1"/>
  <c r="L28" i="30"/>
  <c r="M32" i="11"/>
  <c r="K37" i="11"/>
  <c r="L29" i="30"/>
  <c r="K20" i="11" l="1"/>
  <c r="M15" i="11"/>
  <c r="K49" i="11"/>
  <c r="J37" i="11"/>
  <c r="H39" i="11"/>
  <c r="H49" i="11"/>
  <c r="H20" i="11"/>
  <c r="J15" i="11"/>
  <c r="M37" i="11"/>
  <c r="K39" i="11"/>
  <c r="N20" i="11"/>
  <c r="N22" i="11" s="1"/>
  <c r="N49" i="11"/>
  <c r="E20" i="11"/>
  <c r="G15" i="11"/>
  <c r="E49" i="11"/>
  <c r="Q15" i="11"/>
  <c r="B20" i="11"/>
  <c r="B49" i="11"/>
  <c r="D15" i="11"/>
  <c r="Q37" i="11"/>
  <c r="S32" i="11"/>
  <c r="J11" i="25" l="1"/>
  <c r="B54" i="11"/>
  <c r="B19" i="14"/>
  <c r="D49" i="11"/>
  <c r="S37" i="11"/>
  <c r="Q39" i="11"/>
  <c r="D20" i="11"/>
  <c r="B22" i="11"/>
  <c r="N19" i="14"/>
  <c r="N28" i="14" s="1"/>
  <c r="N54" i="11"/>
  <c r="N56" i="11" s="1"/>
  <c r="G22" i="25"/>
  <c r="F29" i="30"/>
  <c r="R22" i="25"/>
  <c r="Q20" i="11"/>
  <c r="S15" i="11"/>
  <c r="Q49" i="11"/>
  <c r="M11" i="25"/>
  <c r="F28" i="30"/>
  <c r="R28" i="30" s="1"/>
  <c r="R22" i="24"/>
  <c r="G49" i="11"/>
  <c r="E19" i="14"/>
  <c r="E54" i="11"/>
  <c r="K54" i="11"/>
  <c r="M49" i="11"/>
  <c r="K19" i="14"/>
  <c r="E22" i="11"/>
  <c r="G20" i="11"/>
  <c r="M39" i="11"/>
  <c r="H22" i="11"/>
  <c r="J20" i="11"/>
  <c r="M20" i="11"/>
  <c r="K22" i="11"/>
  <c r="H54" i="11"/>
  <c r="J49" i="11"/>
  <c r="H19" i="14"/>
  <c r="J39" i="11"/>
  <c r="G19" i="14" l="1"/>
  <c r="E28" i="14"/>
  <c r="S39" i="11"/>
  <c r="J19" i="14"/>
  <c r="H28" i="14"/>
  <c r="G11" i="24"/>
  <c r="J54" i="11"/>
  <c r="H56" i="11"/>
  <c r="J56" i="11" s="1"/>
  <c r="M22" i="11"/>
  <c r="J22" i="11"/>
  <c r="S49" i="11"/>
  <c r="Q54" i="11"/>
  <c r="D22" i="11"/>
  <c r="Q19" i="14"/>
  <c r="D19" i="14"/>
  <c r="B28" i="14"/>
  <c r="M11" i="24"/>
  <c r="Q11" i="25"/>
  <c r="S11" i="25" s="1"/>
  <c r="M19" i="14"/>
  <c r="K28" i="14"/>
  <c r="P28" i="14"/>
  <c r="N30" i="14"/>
  <c r="B56" i="11"/>
  <c r="D56" i="11" s="1"/>
  <c r="D54" i="11"/>
  <c r="M10" i="25"/>
  <c r="Q22" i="11"/>
  <c r="S20" i="11"/>
  <c r="G29" i="30"/>
  <c r="R29" i="30"/>
  <c r="P10" i="25"/>
  <c r="M54" i="11"/>
  <c r="K56" i="11"/>
  <c r="M56" i="11" s="1"/>
  <c r="J10" i="25"/>
  <c r="J11" i="24"/>
  <c r="G22" i="11"/>
  <c r="G54" i="11"/>
  <c r="E56" i="11"/>
  <c r="G56" i="11" s="1"/>
  <c r="M10" i="24" l="1"/>
  <c r="Q10" i="25"/>
  <c r="S10" i="25" s="1"/>
  <c r="D10" i="25"/>
  <c r="S22" i="11"/>
  <c r="P10" i="24"/>
  <c r="J10" i="24"/>
  <c r="D28" i="14"/>
  <c r="B30" i="14"/>
  <c r="J28" i="14"/>
  <c r="H30" i="14"/>
  <c r="Q56" i="11"/>
  <c r="S56" i="11" s="1"/>
  <c r="S54" i="11"/>
  <c r="S19" i="14"/>
  <c r="Q28" i="14"/>
  <c r="G28" i="14"/>
  <c r="E30" i="14"/>
  <c r="G10" i="24"/>
  <c r="P30" i="14"/>
  <c r="M28" i="14"/>
  <c r="K30" i="14"/>
  <c r="Q11" i="24"/>
  <c r="S11" i="24" s="1"/>
  <c r="D5" i="16" l="1"/>
  <c r="D30" i="14"/>
  <c r="S28" i="14"/>
  <c r="Q30" i="14"/>
  <c r="J30" i="14"/>
  <c r="M30" i="14"/>
  <c r="Q10" i="24"/>
  <c r="S10" i="24" s="1"/>
  <c r="D10" i="24"/>
  <c r="G30" i="14"/>
  <c r="S30" i="14" l="1"/>
  <c r="E23" i="30" l="1"/>
  <c r="N29" i="30" l="1"/>
  <c r="N28" i="30"/>
  <c r="E29" i="30" l="1"/>
  <c r="E23" i="25"/>
  <c r="K29" i="30"/>
  <c r="M29" i="30" s="1"/>
  <c r="M22" i="25"/>
  <c r="H29" i="30"/>
  <c r="J29" i="30" s="1"/>
  <c r="J22" i="25"/>
  <c r="K28" i="30"/>
  <c r="M28" i="30" s="1"/>
  <c r="M22" i="24"/>
  <c r="E28" i="30"/>
  <c r="G28" i="30" s="1"/>
  <c r="G22" i="24"/>
  <c r="H28" i="30"/>
  <c r="J28" i="30" s="1"/>
  <c r="J22" i="24"/>
  <c r="B23" i="25"/>
  <c r="B23" i="30"/>
  <c r="D21" i="25"/>
  <c r="B29" i="30" l="1"/>
  <c r="Q29" i="30" s="1"/>
  <c r="S29" i="30" s="1"/>
  <c r="Q22" i="25"/>
  <c r="S22" i="25" s="1"/>
  <c r="Q22" i="24"/>
  <c r="S22" i="24" s="1"/>
  <c r="B28" i="30"/>
  <c r="Q28" i="30" s="1"/>
  <c r="S28" i="30" s="1"/>
  <c r="Q21" i="25"/>
  <c r="S21" i="25" s="1"/>
  <c r="J21" i="25"/>
  <c r="H23" i="30"/>
  <c r="H23" i="25"/>
  <c r="N23" i="30"/>
  <c r="N23" i="25"/>
  <c r="P21" i="25"/>
  <c r="M21" i="25"/>
  <c r="K23" i="25"/>
  <c r="K23" i="30"/>
  <c r="D23" i="30"/>
  <c r="D23" i="25"/>
  <c r="Q23" i="30" l="1"/>
  <c r="S23" i="30" s="1"/>
  <c r="Q23" i="25"/>
  <c r="N22" i="30"/>
  <c r="N23" i="24"/>
  <c r="P21" i="24"/>
  <c r="M23" i="25"/>
  <c r="J23" i="30"/>
  <c r="K22" i="30"/>
  <c r="K23" i="24"/>
  <c r="M21" i="24"/>
  <c r="Q21" i="24"/>
  <c r="B23" i="24"/>
  <c r="B22" i="30"/>
  <c r="D21" i="24"/>
  <c r="G21" i="24"/>
  <c r="E23" i="24"/>
  <c r="E22" i="30"/>
  <c r="M23" i="30"/>
  <c r="J23" i="25"/>
  <c r="J21" i="24"/>
  <c r="H23" i="24"/>
  <c r="H22" i="30"/>
  <c r="P23" i="25"/>
  <c r="S23" i="25"/>
  <c r="P23" i="30"/>
  <c r="Q22" i="30" l="1"/>
  <c r="S22" i="30" s="1"/>
  <c r="D22" i="30"/>
  <c r="J23" i="24"/>
  <c r="D23" i="24"/>
  <c r="G22" i="30"/>
  <c r="Q23" i="24"/>
  <c r="S21" i="24"/>
  <c r="M23" i="24"/>
  <c r="P22" i="30"/>
  <c r="G23" i="24"/>
  <c r="M22" i="30"/>
  <c r="J22" i="30"/>
  <c r="P23" i="24"/>
  <c r="S23" i="24" l="1"/>
  <c r="M37" i="23" l="1"/>
  <c r="M38" i="23"/>
  <c r="M11" i="23" l="1"/>
  <c r="G38" i="23"/>
  <c r="R38" i="23"/>
  <c r="M49" i="23" l="1"/>
  <c r="M14" i="23" l="1"/>
  <c r="M15" i="23"/>
  <c r="L27" i="30"/>
  <c r="M29" i="23"/>
  <c r="K50" i="23"/>
  <c r="L16" i="23"/>
  <c r="M12" i="23"/>
  <c r="M16" i="23" l="1"/>
  <c r="L9" i="30"/>
  <c r="K27" i="30"/>
  <c r="K30" i="30" s="1"/>
  <c r="M13" i="23"/>
  <c r="L30" i="23"/>
  <c r="M30" i="23" s="1"/>
  <c r="L21" i="30"/>
  <c r="L32" i="23"/>
  <c r="M28" i="23"/>
  <c r="M27" i="30"/>
  <c r="L30" i="30"/>
  <c r="M30" i="30" l="1"/>
  <c r="D7" i="16"/>
  <c r="P49" i="23"/>
  <c r="L63" i="23"/>
  <c r="L12" i="30"/>
  <c r="M9" i="30"/>
  <c r="M32" i="23"/>
  <c r="L54" i="23"/>
  <c r="M21" i="30"/>
  <c r="L41" i="30"/>
  <c r="L33" i="30"/>
  <c r="L24" i="30"/>
  <c r="L38" i="30"/>
  <c r="M54" i="23" l="1"/>
  <c r="M33" i="30"/>
  <c r="L36" i="30"/>
  <c r="O27" i="30"/>
  <c r="P29" i="23"/>
  <c r="F16" i="23"/>
  <c r="G49" i="23"/>
  <c r="O16" i="23"/>
  <c r="O9" i="30" l="1"/>
  <c r="N50" i="23"/>
  <c r="P50" i="23" s="1"/>
  <c r="F9" i="30"/>
  <c r="P27" i="30"/>
  <c r="O30" i="30"/>
  <c r="P30" i="30" s="1"/>
  <c r="R37" i="23"/>
  <c r="M32" i="17"/>
  <c r="M33" i="17"/>
  <c r="I16" i="23"/>
  <c r="F27" i="30"/>
  <c r="M26" i="27"/>
  <c r="M38" i="30"/>
  <c r="M30" i="27"/>
  <c r="N27" i="30" l="1"/>
  <c r="N30" i="30" s="1"/>
  <c r="I27" i="30"/>
  <c r="I9" i="30"/>
  <c r="R11" i="23"/>
  <c r="I30" i="30"/>
  <c r="F12" i="30"/>
  <c r="O12" i="30"/>
  <c r="F21" i="30"/>
  <c r="F30" i="23"/>
  <c r="F63" i="23" s="1"/>
  <c r="F32" i="23"/>
  <c r="O21" i="30"/>
  <c r="O32" i="23"/>
  <c r="O30" i="23"/>
  <c r="O63" i="23" s="1"/>
  <c r="G13" i="23"/>
  <c r="P13" i="23"/>
  <c r="F30" i="30"/>
  <c r="F54" i="23" l="1"/>
  <c r="J13" i="23"/>
  <c r="D6" i="16"/>
  <c r="F41" i="30"/>
  <c r="F33" i="30"/>
  <c r="F24" i="30"/>
  <c r="F38" i="30"/>
  <c r="I12" i="30"/>
  <c r="I21" i="30"/>
  <c r="I32" i="23"/>
  <c r="I30" i="23"/>
  <c r="I63" i="23" s="1"/>
  <c r="O54" i="23"/>
  <c r="O38" i="30" s="1"/>
  <c r="O24" i="30"/>
  <c r="O41" i="30"/>
  <c r="O33" i="30"/>
  <c r="E50" i="23" l="1"/>
  <c r="G50" i="23" s="1"/>
  <c r="I54" i="23"/>
  <c r="I41" i="30"/>
  <c r="I24" i="30"/>
  <c r="I33" i="30"/>
  <c r="H50" i="23"/>
  <c r="J50" i="23" s="1"/>
  <c r="J49" i="23"/>
  <c r="O36" i="30"/>
  <c r="R12" i="23"/>
  <c r="C16" i="23"/>
  <c r="F36" i="30"/>
  <c r="J29" i="23"/>
  <c r="H27" i="30"/>
  <c r="G29" i="23"/>
  <c r="E27" i="30"/>
  <c r="E30" i="30" l="1"/>
  <c r="G30" i="30" s="1"/>
  <c r="G27" i="30"/>
  <c r="I38" i="30"/>
  <c r="C9" i="30"/>
  <c r="H30" i="30"/>
  <c r="J30" i="30" s="1"/>
  <c r="J27" i="30"/>
  <c r="R16" i="23"/>
  <c r="I36" i="30"/>
  <c r="R15" i="23"/>
  <c r="C21" i="30"/>
  <c r="C32" i="23"/>
  <c r="C30" i="23"/>
  <c r="C63" i="23" s="1"/>
  <c r="R28" i="23"/>
  <c r="D4" i="16"/>
  <c r="R29" i="23"/>
  <c r="D29" i="23"/>
  <c r="R32" i="23" l="1"/>
  <c r="R30" i="23"/>
  <c r="R63" i="23" s="1"/>
  <c r="G11" i="23"/>
  <c r="C12" i="30"/>
  <c r="R9" i="30"/>
  <c r="C54" i="23"/>
  <c r="J11" i="23"/>
  <c r="R14" i="23"/>
  <c r="C38" i="30"/>
  <c r="R21" i="30"/>
  <c r="R41" i="30" s="1"/>
  <c r="C33" i="30"/>
  <c r="C24" i="30"/>
  <c r="C41" i="30"/>
  <c r="B27" i="30"/>
  <c r="Q29" i="23"/>
  <c r="P11" i="23"/>
  <c r="C27" i="30"/>
  <c r="D49" i="23"/>
  <c r="R49" i="23"/>
  <c r="P15" i="23" l="1"/>
  <c r="R54" i="23"/>
  <c r="Q49" i="23"/>
  <c r="B50" i="23"/>
  <c r="D50" i="23" s="1"/>
  <c r="B30" i="30"/>
  <c r="Q30" i="30" s="1"/>
  <c r="Q27" i="30"/>
  <c r="J38" i="23"/>
  <c r="R24" i="30"/>
  <c r="R33" i="30"/>
  <c r="C36" i="30"/>
  <c r="S49" i="23"/>
  <c r="G15" i="23"/>
  <c r="D27" i="30"/>
  <c r="C30" i="30"/>
  <c r="R27" i="30"/>
  <c r="S29" i="23"/>
  <c r="R13" i="23"/>
  <c r="D13" i="23"/>
  <c r="R12" i="30"/>
  <c r="J15" i="23"/>
  <c r="S13" i="23" l="1"/>
  <c r="J37" i="23"/>
  <c r="R38" i="30"/>
  <c r="R56" i="23"/>
  <c r="Q15" i="23"/>
  <c r="D15" i="23"/>
  <c r="P37" i="23"/>
  <c r="Q11" i="23"/>
  <c r="D11" i="23"/>
  <c r="G37" i="23"/>
  <c r="S27" i="30"/>
  <c r="R36" i="30"/>
  <c r="Q50" i="23"/>
  <c r="S50" i="23" s="1"/>
  <c r="Q38" i="23"/>
  <c r="D30" i="30"/>
  <c r="R30" i="30"/>
  <c r="S30" i="30" s="1"/>
  <c r="S15" i="23" l="1"/>
  <c r="Q37" i="23"/>
  <c r="D37" i="23"/>
  <c r="S11" i="23"/>
  <c r="S38" i="23"/>
  <c r="S37" i="23" l="1"/>
  <c r="J12" i="23"/>
  <c r="P12" i="23"/>
  <c r="G12" i="23"/>
  <c r="P14" i="23" l="1"/>
  <c r="J14" i="23"/>
  <c r="Q12" i="23"/>
  <c r="D12" i="23"/>
  <c r="G14" i="23"/>
  <c r="S12" i="23" l="1"/>
  <c r="Q14" i="23"/>
  <c r="D14" i="23"/>
  <c r="S14" i="23" l="1"/>
  <c r="K30" i="23" l="1"/>
  <c r="K21" i="30"/>
  <c r="K24" i="30" s="1"/>
  <c r="M24" i="30" s="1"/>
  <c r="E19" i="29" l="1"/>
  <c r="E17" i="27" s="1"/>
  <c r="N19" i="29"/>
  <c r="N19" i="18" l="1"/>
  <c r="K28" i="17"/>
  <c r="N17" i="27"/>
  <c r="N23" i="27" s="1"/>
  <c r="N21" i="29"/>
  <c r="H45" i="23" l="1"/>
  <c r="E45" i="23"/>
  <c r="N16" i="27"/>
  <c r="N22" i="27" s="1"/>
  <c r="N21" i="18"/>
  <c r="B30" i="23"/>
  <c r="D30" i="23" s="1"/>
  <c r="Q28" i="23"/>
  <c r="B21" i="30"/>
  <c r="D28" i="23"/>
  <c r="H21" i="30"/>
  <c r="H30" i="23"/>
  <c r="J30" i="23" s="1"/>
  <c r="J28" i="23"/>
  <c r="E18" i="25"/>
  <c r="E17" i="30" s="1"/>
  <c r="K18" i="25"/>
  <c r="K17" i="30" s="1"/>
  <c r="H19" i="29"/>
  <c r="J15" i="29"/>
  <c r="K39" i="23"/>
  <c r="N45" i="23"/>
  <c r="E19" i="18"/>
  <c r="G15" i="18"/>
  <c r="K15" i="27"/>
  <c r="K30" i="17"/>
  <c r="E28" i="17"/>
  <c r="G20" i="17"/>
  <c r="E12" i="25"/>
  <c r="K45" i="23"/>
  <c r="N21" i="30"/>
  <c r="N30" i="23"/>
  <c r="P30" i="23" s="1"/>
  <c r="P28" i="23"/>
  <c r="N37" i="27"/>
  <c r="K19" i="18"/>
  <c r="M15" i="18"/>
  <c r="K16" i="23"/>
  <c r="K25" i="23"/>
  <c r="K15" i="30" s="1"/>
  <c r="E21" i="30"/>
  <c r="E30" i="23"/>
  <c r="G30" i="23" s="1"/>
  <c r="G28" i="23"/>
  <c r="K19" i="29"/>
  <c r="M15" i="29"/>
  <c r="J15" i="18"/>
  <c r="H19" i="18"/>
  <c r="K9" i="30" l="1"/>
  <c r="K32" i="23"/>
  <c r="M19" i="18"/>
  <c r="K16" i="27"/>
  <c r="K21" i="18"/>
  <c r="J9" i="24"/>
  <c r="H12" i="24"/>
  <c r="Q10" i="23"/>
  <c r="B16" i="23"/>
  <c r="D10" i="23"/>
  <c r="G15" i="24"/>
  <c r="E18" i="24"/>
  <c r="E24" i="30"/>
  <c r="G24" i="30" s="1"/>
  <c r="G21" i="30"/>
  <c r="B19" i="18"/>
  <c r="Q15" i="18"/>
  <c r="D15" i="18"/>
  <c r="J19" i="29"/>
  <c r="H17" i="27"/>
  <c r="J17" i="27" s="1"/>
  <c r="J9" i="29"/>
  <c r="H12" i="29"/>
  <c r="K12" i="24"/>
  <c r="M9" i="24"/>
  <c r="H28" i="17"/>
  <c r="J20" i="17"/>
  <c r="N18" i="24"/>
  <c r="P15" i="24"/>
  <c r="N24" i="30"/>
  <c r="P24" i="30" s="1"/>
  <c r="P21" i="30"/>
  <c r="G28" i="17"/>
  <c r="E15" i="27"/>
  <c r="Q20" i="17"/>
  <c r="D20" i="17"/>
  <c r="B28" i="17"/>
  <c r="Q21" i="30"/>
  <c r="S21" i="30" s="1"/>
  <c r="B24" i="30"/>
  <c r="D21" i="30"/>
  <c r="N12" i="24"/>
  <c r="P9" i="24"/>
  <c r="B18" i="24"/>
  <c r="Q15" i="24"/>
  <c r="D15" i="24"/>
  <c r="H39" i="23"/>
  <c r="J36" i="23"/>
  <c r="E11" i="30"/>
  <c r="E35" i="30" s="1"/>
  <c r="E40" i="30" s="1"/>
  <c r="E25" i="25"/>
  <c r="J9" i="25"/>
  <c r="H12" i="25"/>
  <c r="N28" i="17"/>
  <c r="P20" i="17"/>
  <c r="N16" i="23"/>
  <c r="P10" i="23"/>
  <c r="Q30" i="23"/>
  <c r="S30" i="23" s="1"/>
  <c r="S28" i="23"/>
  <c r="Q15" i="29"/>
  <c r="B19" i="29"/>
  <c r="D9" i="24"/>
  <c r="B12" i="24"/>
  <c r="Q9" i="24"/>
  <c r="D9" i="25"/>
  <c r="B12" i="25"/>
  <c r="Q9" i="25"/>
  <c r="K21" i="27"/>
  <c r="E16" i="27"/>
  <c r="G16" i="27" s="1"/>
  <c r="G19" i="18"/>
  <c r="H18" i="24"/>
  <c r="J15" i="24"/>
  <c r="E12" i="24"/>
  <c r="G9" i="24"/>
  <c r="B18" i="25"/>
  <c r="D15" i="25"/>
  <c r="Q15" i="25"/>
  <c r="K17" i="27"/>
  <c r="M17" i="27" s="1"/>
  <c r="M19" i="29"/>
  <c r="H16" i="23"/>
  <c r="J10" i="23"/>
  <c r="N25" i="23"/>
  <c r="P19" i="23"/>
  <c r="H18" i="25"/>
  <c r="J15" i="25"/>
  <c r="K12" i="25"/>
  <c r="M9" i="25"/>
  <c r="H16" i="27"/>
  <c r="J16" i="27" s="1"/>
  <c r="J19" i="18"/>
  <c r="G19" i="23"/>
  <c r="E25" i="23"/>
  <c r="N12" i="25"/>
  <c r="P9" i="25"/>
  <c r="D36" i="23"/>
  <c r="B39" i="23"/>
  <c r="Q36" i="23"/>
  <c r="E16" i="23"/>
  <c r="G10" i="23"/>
  <c r="E39" i="23"/>
  <c r="G36" i="23"/>
  <c r="K18" i="24"/>
  <c r="M15" i="24"/>
  <c r="N36" i="27"/>
  <c r="P15" i="25"/>
  <c r="N18" i="25"/>
  <c r="Q42" i="23"/>
  <c r="B45" i="23"/>
  <c r="K52" i="23"/>
  <c r="N39" i="23"/>
  <c r="P36" i="23"/>
  <c r="H24" i="30"/>
  <c r="J24" i="30" s="1"/>
  <c r="J21" i="30"/>
  <c r="N52" i="23" l="1"/>
  <c r="P52" i="23" s="1"/>
  <c r="P39" i="23"/>
  <c r="N17" i="30"/>
  <c r="P17" i="30" s="1"/>
  <c r="P18" i="25"/>
  <c r="E32" i="23"/>
  <c r="E9" i="30"/>
  <c r="G16" i="23"/>
  <c r="Q39" i="23"/>
  <c r="S36" i="23"/>
  <c r="K11" i="30"/>
  <c r="M12" i="25"/>
  <c r="K25" i="25"/>
  <c r="G9" i="29"/>
  <c r="E12" i="29"/>
  <c r="Q9" i="29"/>
  <c r="B10" i="30"/>
  <c r="D12" i="24"/>
  <c r="B25" i="24"/>
  <c r="P28" i="17"/>
  <c r="N15" i="27"/>
  <c r="N30" i="17"/>
  <c r="E18" i="27"/>
  <c r="G18" i="27" s="1"/>
  <c r="G15" i="27"/>
  <c r="K10" i="30"/>
  <c r="M12" i="24"/>
  <c r="K25" i="24"/>
  <c r="H11" i="27"/>
  <c r="J12" i="29"/>
  <c r="K33" i="30"/>
  <c r="B52" i="23"/>
  <c r="D52" i="23" s="1"/>
  <c r="D39" i="23"/>
  <c r="J18" i="25"/>
  <c r="H17" i="30"/>
  <c r="J17" i="30" s="1"/>
  <c r="E10" i="30"/>
  <c r="G12" i="24"/>
  <c r="E25" i="24"/>
  <c r="H11" i="30"/>
  <c r="J12" i="25"/>
  <c r="H25" i="25"/>
  <c r="P12" i="24"/>
  <c r="N10" i="30"/>
  <c r="N25" i="24"/>
  <c r="E16" i="30"/>
  <c r="G16" i="30" s="1"/>
  <c r="G18" i="24"/>
  <c r="M21" i="18"/>
  <c r="P12" i="25"/>
  <c r="N11" i="30"/>
  <c r="N25" i="25"/>
  <c r="Q12" i="25"/>
  <c r="S9" i="25"/>
  <c r="N9" i="30"/>
  <c r="N32" i="23"/>
  <c r="P16" i="23"/>
  <c r="D28" i="17"/>
  <c r="B15" i="27"/>
  <c r="M9" i="29"/>
  <c r="K12" i="29"/>
  <c r="M16" i="27"/>
  <c r="K22" i="27"/>
  <c r="H9" i="30"/>
  <c r="J16" i="23"/>
  <c r="Q18" i="25"/>
  <c r="S18" i="25" s="1"/>
  <c r="S15" i="25"/>
  <c r="J18" i="24"/>
  <c r="H16" i="30"/>
  <c r="J16" i="30" s="1"/>
  <c r="D9" i="17"/>
  <c r="B17" i="17"/>
  <c r="Q9" i="17"/>
  <c r="B11" i="30"/>
  <c r="D12" i="25"/>
  <c r="B25" i="25"/>
  <c r="S15" i="18"/>
  <c r="Q19" i="18"/>
  <c r="B9" i="30"/>
  <c r="D16" i="23"/>
  <c r="H12" i="18"/>
  <c r="J9" i="18"/>
  <c r="Q45" i="23"/>
  <c r="K16" i="30"/>
  <c r="M18" i="24"/>
  <c r="E15" i="30"/>
  <c r="G25" i="23"/>
  <c r="N15" i="30"/>
  <c r="P25" i="23"/>
  <c r="D9" i="18"/>
  <c r="B12" i="18"/>
  <c r="Q9" i="18"/>
  <c r="B17" i="27"/>
  <c r="B23" i="27" s="1"/>
  <c r="B37" i="27" s="1"/>
  <c r="B21" i="29"/>
  <c r="Q28" i="17"/>
  <c r="S20" i="17"/>
  <c r="B16" i="27"/>
  <c r="D16" i="27" s="1"/>
  <c r="D19" i="18"/>
  <c r="G9" i="18"/>
  <c r="E12" i="18"/>
  <c r="Q16" i="23"/>
  <c r="S10" i="23"/>
  <c r="B17" i="30"/>
  <c r="D18" i="25"/>
  <c r="Q19" i="29"/>
  <c r="S15" i="29"/>
  <c r="Q18" i="24"/>
  <c r="S18" i="24" s="1"/>
  <c r="S15" i="24"/>
  <c r="Q24" i="30"/>
  <c r="S24" i="30" s="1"/>
  <c r="D24" i="30"/>
  <c r="N16" i="30"/>
  <c r="P16" i="30" s="1"/>
  <c r="P18" i="24"/>
  <c r="H10" i="30"/>
  <c r="J12" i="24"/>
  <c r="H25" i="24"/>
  <c r="K35" i="27"/>
  <c r="H52" i="23"/>
  <c r="J52" i="23" s="1"/>
  <c r="J39" i="23"/>
  <c r="D18" i="24"/>
  <c r="B16" i="30"/>
  <c r="J28" i="17"/>
  <c r="H15" i="27"/>
  <c r="H17" i="17"/>
  <c r="J9" i="17"/>
  <c r="E52" i="23"/>
  <c r="G52" i="23" s="1"/>
  <c r="G39" i="23"/>
  <c r="K18" i="27"/>
  <c r="M18" i="27" s="1"/>
  <c r="E17" i="17"/>
  <c r="G9" i="17"/>
  <c r="Q12" i="24"/>
  <c r="S9" i="24"/>
  <c r="H21" i="29"/>
  <c r="K54" i="23"/>
  <c r="K12" i="30" l="1"/>
  <c r="M12" i="30" s="1"/>
  <c r="J25" i="24"/>
  <c r="Q15" i="27"/>
  <c r="S28" i="17"/>
  <c r="N18" i="30"/>
  <c r="P18" i="30" s="1"/>
  <c r="P15" i="30"/>
  <c r="H12" i="30"/>
  <c r="J12" i="30" s="1"/>
  <c r="J9" i="30"/>
  <c r="P11" i="30"/>
  <c r="N35" i="30"/>
  <c r="J11" i="30"/>
  <c r="H35" i="30"/>
  <c r="M25" i="24"/>
  <c r="M23" i="18" s="1"/>
  <c r="M24" i="18" s="1"/>
  <c r="E18" i="30"/>
  <c r="G18" i="30" s="1"/>
  <c r="G15" i="30"/>
  <c r="H25" i="23"/>
  <c r="J19" i="23"/>
  <c r="S12" i="25"/>
  <c r="Q25" i="25"/>
  <c r="P25" i="24"/>
  <c r="P23" i="18" s="1"/>
  <c r="P24" i="18" s="1"/>
  <c r="Q19" i="23"/>
  <c r="B25" i="23"/>
  <c r="D19" i="23"/>
  <c r="E54" i="23"/>
  <c r="G32" i="23"/>
  <c r="S12" i="24"/>
  <c r="Q25" i="24"/>
  <c r="J10" i="30"/>
  <c r="H34" i="30"/>
  <c r="Q12" i="18"/>
  <c r="S9" i="18"/>
  <c r="H21" i="18"/>
  <c r="H10" i="27"/>
  <c r="J12" i="18"/>
  <c r="B12" i="30"/>
  <c r="Q9" i="30"/>
  <c r="S9" i="30" s="1"/>
  <c r="D9" i="30"/>
  <c r="K21" i="29"/>
  <c r="M12" i="29"/>
  <c r="K11" i="27"/>
  <c r="G10" i="30"/>
  <c r="E34" i="30"/>
  <c r="K38" i="30"/>
  <c r="Q12" i="29"/>
  <c r="S9" i="29"/>
  <c r="Q52" i="23"/>
  <c r="S52" i="23" s="1"/>
  <c r="S39" i="23"/>
  <c r="J21" i="29"/>
  <c r="E30" i="17"/>
  <c r="G17" i="17"/>
  <c r="E9" i="27"/>
  <c r="Q16" i="30"/>
  <c r="S16" i="30" s="1"/>
  <c r="D16" i="30"/>
  <c r="B21" i="18"/>
  <c r="D12" i="18"/>
  <c r="B10" i="27"/>
  <c r="Q16" i="27"/>
  <c r="S16" i="27" s="1"/>
  <c r="S19" i="18"/>
  <c r="Q17" i="17"/>
  <c r="S9" i="17"/>
  <c r="N54" i="23"/>
  <c r="P32" i="23"/>
  <c r="P10" i="30"/>
  <c r="N34" i="30"/>
  <c r="M10" i="30"/>
  <c r="K34" i="30"/>
  <c r="P30" i="17"/>
  <c r="D25" i="24"/>
  <c r="E21" i="29"/>
  <c r="E11" i="27"/>
  <c r="G12" i="29"/>
  <c r="M25" i="25"/>
  <c r="Q17" i="27"/>
  <c r="S17" i="27" s="1"/>
  <c r="S19" i="29"/>
  <c r="S16" i="23"/>
  <c r="D25" i="25"/>
  <c r="D23" i="29" s="1"/>
  <c r="D24" i="29" s="1"/>
  <c r="B9" i="27"/>
  <c r="B30" i="17"/>
  <c r="D17" i="17"/>
  <c r="N33" i="30"/>
  <c r="N12" i="30"/>
  <c r="P12" i="30" s="1"/>
  <c r="P9" i="30"/>
  <c r="J11" i="27"/>
  <c r="H23" i="27"/>
  <c r="N18" i="27"/>
  <c r="P18" i="27" s="1"/>
  <c r="P15" i="27"/>
  <c r="N21" i="27"/>
  <c r="K36" i="27"/>
  <c r="M22" i="27"/>
  <c r="M36" i="27" s="1"/>
  <c r="D15" i="27"/>
  <c r="B18" i="27"/>
  <c r="D18" i="27" s="1"/>
  <c r="Q10" i="30"/>
  <c r="S10" i="30" s="1"/>
  <c r="D10" i="30"/>
  <c r="B34" i="30"/>
  <c r="M11" i="30"/>
  <c r="K35" i="30"/>
  <c r="J17" i="17"/>
  <c r="H9" i="27"/>
  <c r="H30" i="17"/>
  <c r="M16" i="30"/>
  <c r="K18" i="30"/>
  <c r="M18" i="30" s="1"/>
  <c r="J25" i="25"/>
  <c r="J23" i="29" s="1"/>
  <c r="J24" i="29" s="1"/>
  <c r="J15" i="27"/>
  <c r="H18" i="27"/>
  <c r="J18" i="27" s="1"/>
  <c r="Q17" i="30"/>
  <c r="S17" i="30" s="1"/>
  <c r="D17" i="30"/>
  <c r="E21" i="18"/>
  <c r="G12" i="18"/>
  <c r="E10" i="27"/>
  <c r="D11" i="30"/>
  <c r="Q11" i="30"/>
  <c r="S11" i="30" s="1"/>
  <c r="B35" i="30"/>
  <c r="P25" i="25"/>
  <c r="P23" i="29" s="1"/>
  <c r="P24" i="29" s="1"/>
  <c r="G25" i="24"/>
  <c r="E33" i="30"/>
  <c r="E12" i="30"/>
  <c r="G12" i="30" s="1"/>
  <c r="G9" i="30"/>
  <c r="K36" i="30" l="1"/>
  <c r="M36" i="30" s="1"/>
  <c r="B40" i="30"/>
  <c r="D35" i="30"/>
  <c r="Q35" i="30"/>
  <c r="P54" i="23"/>
  <c r="P32" i="17" s="1"/>
  <c r="P33" i="17" s="1"/>
  <c r="Q30" i="17"/>
  <c r="S17" i="17"/>
  <c r="Q9" i="27"/>
  <c r="S12" i="29"/>
  <c r="Q21" i="29"/>
  <c r="Q11" i="27"/>
  <c r="M11" i="27"/>
  <c r="K23" i="27"/>
  <c r="K12" i="27"/>
  <c r="M12" i="27" s="1"/>
  <c r="Q10" i="27"/>
  <c r="Q21" i="18"/>
  <c r="S12" i="18"/>
  <c r="Q34" i="30"/>
  <c r="B39" i="30"/>
  <c r="D34" i="30"/>
  <c r="P34" i="30"/>
  <c r="N39" i="30"/>
  <c r="D13" i="16"/>
  <c r="Q27" i="24"/>
  <c r="S27" i="24" s="1"/>
  <c r="S25" i="24"/>
  <c r="G10" i="27"/>
  <c r="E22" i="27"/>
  <c r="G9" i="27"/>
  <c r="E12" i="27"/>
  <c r="G12" i="27" s="1"/>
  <c r="E21" i="27"/>
  <c r="M21" i="29"/>
  <c r="M23" i="29" s="1"/>
  <c r="M24" i="29" s="1"/>
  <c r="Q12" i="30"/>
  <c r="S12" i="30" s="1"/>
  <c r="D12" i="30"/>
  <c r="Q18" i="27"/>
  <c r="S18" i="27" s="1"/>
  <c r="S15" i="27"/>
  <c r="E38" i="30"/>
  <c r="E36" i="30"/>
  <c r="G36" i="30" s="1"/>
  <c r="G33" i="30"/>
  <c r="G21" i="18"/>
  <c r="G23" i="18" s="1"/>
  <c r="G24" i="18" s="1"/>
  <c r="K40" i="30"/>
  <c r="M35" i="30"/>
  <c r="N35" i="27"/>
  <c r="N24" i="27"/>
  <c r="P24" i="27" s="1"/>
  <c r="P21" i="27"/>
  <c r="P35" i="27" s="1"/>
  <c r="K39" i="30"/>
  <c r="M34" i="30"/>
  <c r="G30" i="17"/>
  <c r="G54" i="23"/>
  <c r="B15" i="30"/>
  <c r="D25" i="23"/>
  <c r="B32" i="23"/>
  <c r="Q27" i="25"/>
  <c r="S27" i="25" s="1"/>
  <c r="D14" i="16"/>
  <c r="S25" i="25"/>
  <c r="H40" i="30"/>
  <c r="J35" i="30"/>
  <c r="N40" i="30"/>
  <c r="P35" i="30"/>
  <c r="J30" i="17"/>
  <c r="N38" i="30"/>
  <c r="N36" i="30"/>
  <c r="P36" i="30" s="1"/>
  <c r="P33" i="30"/>
  <c r="E23" i="27"/>
  <c r="G11" i="27"/>
  <c r="D10" i="27"/>
  <c r="B22" i="27"/>
  <c r="H22" i="27"/>
  <c r="J10" i="27"/>
  <c r="H39" i="30"/>
  <c r="J34" i="30"/>
  <c r="Q25" i="23"/>
  <c r="S19" i="23"/>
  <c r="H32" i="23"/>
  <c r="H15" i="30"/>
  <c r="J25" i="23"/>
  <c r="H12" i="27"/>
  <c r="J12" i="27" s="1"/>
  <c r="H21" i="27"/>
  <c r="J9" i="27"/>
  <c r="D30" i="17"/>
  <c r="G21" i="29"/>
  <c r="G23" i="29" s="1"/>
  <c r="G34" i="30"/>
  <c r="E39" i="30"/>
  <c r="J21" i="18"/>
  <c r="J23" i="18" s="1"/>
  <c r="J24" i="18" s="1"/>
  <c r="H37" i="27"/>
  <c r="J23" i="27"/>
  <c r="J37" i="27" s="1"/>
  <c r="B21" i="27"/>
  <c r="B12" i="27"/>
  <c r="D12" i="27" s="1"/>
  <c r="D9" i="27"/>
  <c r="D23" i="18"/>
  <c r="D24" i="18" s="1"/>
  <c r="D21" i="18"/>
  <c r="P29" i="27" l="1"/>
  <c r="P33" i="27" s="1"/>
  <c r="G32" i="17"/>
  <c r="G33" i="17" s="1"/>
  <c r="J22" i="27"/>
  <c r="J36" i="27" s="1"/>
  <c r="H36" i="27"/>
  <c r="D15" i="30"/>
  <c r="B18" i="30"/>
  <c r="Q15" i="30"/>
  <c r="S15" i="30" s="1"/>
  <c r="B33" i="30"/>
  <c r="K37" i="27"/>
  <c r="M23" i="27"/>
  <c r="M37" i="27" s="1"/>
  <c r="K24" i="27"/>
  <c r="M24" i="27" s="1"/>
  <c r="M29" i="27" s="1"/>
  <c r="M33" i="27" s="1"/>
  <c r="D28" i="27"/>
  <c r="D32" i="27" s="1"/>
  <c r="D40" i="30"/>
  <c r="D39" i="30"/>
  <c r="Q12" i="27"/>
  <c r="S12" i="27" s="1"/>
  <c r="Q21" i="27"/>
  <c r="S9" i="27"/>
  <c r="B24" i="27"/>
  <c r="D24" i="27" s="1"/>
  <c r="B35" i="27"/>
  <c r="D21" i="27"/>
  <c r="D35" i="27" s="1"/>
  <c r="S25" i="23"/>
  <c r="Q32" i="23"/>
  <c r="P28" i="27"/>
  <c r="P32" i="27" s="1"/>
  <c r="P40" i="30"/>
  <c r="M39" i="30"/>
  <c r="M27" i="27"/>
  <c r="M31" i="27" s="1"/>
  <c r="P39" i="30"/>
  <c r="P27" i="27"/>
  <c r="P31" i="27" s="1"/>
  <c r="Q39" i="30"/>
  <c r="S34" i="30"/>
  <c r="G23" i="27"/>
  <c r="E37" i="27"/>
  <c r="E35" i="27"/>
  <c r="E24" i="27"/>
  <c r="G24" i="27" s="1"/>
  <c r="G29" i="27" s="1"/>
  <c r="G33" i="27" s="1"/>
  <c r="G21" i="27"/>
  <c r="G35" i="27" s="1"/>
  <c r="S30" i="17"/>
  <c r="D8" i="16"/>
  <c r="G39" i="30"/>
  <c r="H18" i="30"/>
  <c r="J18" i="30" s="1"/>
  <c r="J15" i="30"/>
  <c r="H33" i="30"/>
  <c r="P26" i="27"/>
  <c r="P30" i="27" s="1"/>
  <c r="P38" i="30"/>
  <c r="B54" i="23"/>
  <c r="D32" i="23"/>
  <c r="E36" i="27"/>
  <c r="G22" i="27"/>
  <c r="G36" i="27" s="1"/>
  <c r="D9" i="16"/>
  <c r="S21" i="18"/>
  <c r="S23" i="18" s="1"/>
  <c r="S24" i="18" s="1"/>
  <c r="H35" i="27"/>
  <c r="H24" i="27"/>
  <c r="J24" i="27" s="1"/>
  <c r="J21" i="27"/>
  <c r="J35" i="27" s="1"/>
  <c r="H54" i="23"/>
  <c r="J32" i="23"/>
  <c r="J40" i="30"/>
  <c r="J28" i="27"/>
  <c r="J32" i="27" s="1"/>
  <c r="Q22" i="27"/>
  <c r="S10" i="27"/>
  <c r="S11" i="27"/>
  <c r="Q23" i="27"/>
  <c r="J39" i="30"/>
  <c r="B36" i="27"/>
  <c r="D22" i="27"/>
  <c r="D36" i="27" s="1"/>
  <c r="M40" i="30"/>
  <c r="M28" i="27"/>
  <c r="M32" i="27" s="1"/>
  <c r="G26" i="27"/>
  <c r="G30" i="27" s="1"/>
  <c r="G38" i="30"/>
  <c r="D10" i="16"/>
  <c r="S21" i="29"/>
  <c r="S23" i="29" s="1"/>
  <c r="S24" i="29" s="1"/>
  <c r="Q40" i="30"/>
  <c r="S35" i="30"/>
  <c r="J27" i="27" l="1"/>
  <c r="J31" i="27" s="1"/>
  <c r="D54" i="23"/>
  <c r="D32" i="17" s="1"/>
  <c r="D33" i="17" s="1"/>
  <c r="H38" i="30"/>
  <c r="H36" i="30"/>
  <c r="J36" i="30" s="1"/>
  <c r="J29" i="27" s="1"/>
  <c r="J33" i="27" s="1"/>
  <c r="J33" i="30"/>
  <c r="Q36" i="27"/>
  <c r="S22" i="27"/>
  <c r="S36" i="27" s="1"/>
  <c r="G37" i="27"/>
  <c r="G28" i="27"/>
  <c r="S39" i="30"/>
  <c r="S27" i="27"/>
  <c r="S31" i="27" s="1"/>
  <c r="Q35" i="27"/>
  <c r="Q24" i="27"/>
  <c r="S24" i="27" s="1"/>
  <c r="S21" i="27"/>
  <c r="S35" i="27" s="1"/>
  <c r="B38" i="30"/>
  <c r="Q33" i="30"/>
  <c r="B36" i="30"/>
  <c r="D33" i="30"/>
  <c r="Q54" i="23"/>
  <c r="S32" i="23"/>
  <c r="Q18" i="30"/>
  <c r="S18" i="30" s="1"/>
  <c r="D18" i="30"/>
  <c r="S40" i="30"/>
  <c r="S28" i="27"/>
  <c r="S32" i="27" s="1"/>
  <c r="Q37" i="27"/>
  <c r="S23" i="27"/>
  <c r="S37" i="27" s="1"/>
  <c r="J54" i="23"/>
  <c r="J32" i="17" s="1"/>
  <c r="J33" i="17" s="1"/>
  <c r="G27" i="27"/>
  <c r="G31" i="27" s="1"/>
  <c r="D27" i="27"/>
  <c r="D31" i="27" s="1"/>
  <c r="D11" i="16" l="1"/>
  <c r="D38" i="30"/>
  <c r="D26" i="27"/>
  <c r="D30" i="27" s="1"/>
  <c r="Q36" i="30"/>
  <c r="S36" i="30" s="1"/>
  <c r="S29" i="27" s="1"/>
  <c r="S33" i="27" s="1"/>
  <c r="D36" i="30"/>
  <c r="D29" i="27" s="1"/>
  <c r="D33" i="27" s="1"/>
  <c r="J26" i="27"/>
  <c r="J30" i="27" s="1"/>
  <c r="J38" i="30"/>
  <c r="Q38" i="30"/>
  <c r="S33" i="30"/>
  <c r="D12" i="16"/>
  <c r="Q56" i="23"/>
  <c r="S56" i="23" s="1"/>
  <c r="S54" i="23"/>
  <c r="S32" i="17" s="1"/>
  <c r="S33" i="17" s="1"/>
  <c r="S26" i="27" l="1"/>
  <c r="S30" i="27" s="1"/>
  <c r="S38" i="30"/>
  <c r="D15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stcutting</author>
  </authors>
  <commentList>
    <comment ref="A22" authorId="0" shapeId="0" xr:uid="{00000000-0006-0000-0100-000001000000}">
      <text>
        <r>
          <rPr>
            <b/>
            <sz val="8"/>
            <color indexed="81"/>
            <rFont val="Tahoma"/>
          </rPr>
          <t>stcutting:</t>
        </r>
        <r>
          <rPr>
            <sz val="8"/>
            <color indexed="81"/>
            <rFont val="Tahoma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stcutting</author>
  </authors>
  <commentList>
    <comment ref="A22" authorId="0" shapeId="0" xr:uid="{00000000-0006-0000-0300-000001000000}">
      <text>
        <r>
          <rPr>
            <b/>
            <sz val="8"/>
            <color indexed="81"/>
            <rFont val="Tahoma"/>
          </rPr>
          <t>stcutting:</t>
        </r>
        <r>
          <rPr>
            <sz val="8"/>
            <color indexed="81"/>
            <rFont val="Tahoma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stcutting</author>
  </authors>
  <commentList>
    <comment ref="A22" authorId="0" shapeId="0" xr:uid="{00000000-0006-0000-0400-000001000000}">
      <text>
        <r>
          <rPr>
            <b/>
            <sz val="8"/>
            <color indexed="81"/>
            <rFont val="Tahoma"/>
          </rPr>
          <t>stcutting:</t>
        </r>
        <r>
          <rPr>
            <sz val="8"/>
            <color indexed="81"/>
            <rFont val="Tahoma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sharedStrings.xml><?xml version="1.0" encoding="utf-8"?>
<sst xmlns="http://schemas.openxmlformats.org/spreadsheetml/2006/main" count="882" uniqueCount="99">
  <si>
    <t>CIOSS Processing</t>
  </si>
  <si>
    <t>AFR Finalization</t>
  </si>
  <si>
    <t>Carrier Preparation</t>
  </si>
  <si>
    <t>CFS Processing</t>
  </si>
  <si>
    <t>Package Services</t>
  </si>
  <si>
    <t>Periodicals</t>
  </si>
  <si>
    <t>All Other</t>
  </si>
  <si>
    <t>CFS</t>
  </si>
  <si>
    <t>CIOSS</t>
  </si>
  <si>
    <t>First-Class</t>
  </si>
  <si>
    <t>ACS COA Activities</t>
  </si>
  <si>
    <t>ACS Nixie Activities</t>
  </si>
  <si>
    <t>REC Finalization</t>
  </si>
  <si>
    <t>FF/NM Terminal</t>
  </si>
  <si>
    <t>Nixie Clerk Prep</t>
  </si>
  <si>
    <t>Volume</t>
  </si>
  <si>
    <t>Cost</t>
  </si>
  <si>
    <t>Unit</t>
  </si>
  <si>
    <t>($000)</t>
  </si>
  <si>
    <t>(000)</t>
  </si>
  <si>
    <t>All Classes</t>
  </si>
  <si>
    <t>Standard Mail</t>
  </si>
  <si>
    <t>Total - Letters</t>
  </si>
  <si>
    <t>Subtotal - COA Letters</t>
  </si>
  <si>
    <t>Subtotal - Nixie Letters</t>
  </si>
  <si>
    <t>CFS - CIOSS Rejects</t>
  </si>
  <si>
    <t>checks ---&gt;</t>
  </si>
  <si>
    <t>Notes:</t>
  </si>
  <si>
    <t>Letters</t>
  </si>
  <si>
    <t>Flats</t>
  </si>
  <si>
    <t>Subtotal - COA Flats</t>
  </si>
  <si>
    <t>Subtotal - Nixie Flats</t>
  </si>
  <si>
    <t>Total - Flats</t>
  </si>
  <si>
    <t>Parcels</t>
  </si>
  <si>
    <t>Subtotal - COA Parcels</t>
  </si>
  <si>
    <t>Subtotal - Nixie Parcels</t>
  </si>
  <si>
    <t>Total - Parcels</t>
  </si>
  <si>
    <t>Non-Letters</t>
  </si>
  <si>
    <t>Subtotal - COA Nonltrs</t>
  </si>
  <si>
    <t>Subtotal - Nixie Nonltrs</t>
  </si>
  <si>
    <t>Total - Nonltrs</t>
  </si>
  <si>
    <t>All Shapes</t>
  </si>
  <si>
    <t>Subtotal - COA Pieces</t>
  </si>
  <si>
    <t>Subtotal - Nixie Pieces</t>
  </si>
  <si>
    <t>Total - All Pieces</t>
  </si>
  <si>
    <t>Table</t>
  </si>
  <si>
    <t>Checksum</t>
  </si>
  <si>
    <t>Physical Returns Differential ---&gt;</t>
  </si>
  <si>
    <t>Physical Returns Percent Differential ---&gt;</t>
  </si>
  <si>
    <t>COA Mail</t>
  </si>
  <si>
    <t>Nixie Mail</t>
  </si>
  <si>
    <t>Grand Total</t>
  </si>
  <si>
    <t>CFS ACS Keying</t>
  </si>
  <si>
    <t>REC Site Finalization</t>
  </si>
  <si>
    <t>REC Site ACS Keying</t>
  </si>
  <si>
    <t>Subtotal</t>
  </si>
  <si>
    <t>Clerk Handling - CIOSS Prep</t>
  </si>
  <si>
    <t>CIOSS Rejs - CFS Proc</t>
  </si>
  <si>
    <t>CIOSS Rejs - CFS ACS Key</t>
  </si>
  <si>
    <t>Clerk Handling - Sort</t>
  </si>
  <si>
    <t>Delivery Unit Returns</t>
  </si>
  <si>
    <t>CFS Unit Returns</t>
  </si>
  <si>
    <t>Mailstream Proc &amp; Trans</t>
  </si>
  <si>
    <t>CIOSS Rejs - Nixie  Unit Proc</t>
  </si>
  <si>
    <t>Clerk Handling - Prep/Mark Up</t>
  </si>
  <si>
    <t>Originating Postage Due Unit</t>
  </si>
  <si>
    <t>CFS Postage Due Unit</t>
  </si>
  <si>
    <t>PARS Pieces</t>
  </si>
  <si>
    <t>Non-PARS Pieces</t>
  </si>
  <si>
    <t>Downstream Activities</t>
  </si>
  <si>
    <t>Destinating Postage Due</t>
  </si>
  <si>
    <t>Subtotal - PARS</t>
  </si>
  <si>
    <t>Subtotal - Non-PARS</t>
  </si>
  <si>
    <t>All Mail</t>
  </si>
  <si>
    <t>Total</t>
  </si>
  <si>
    <t>Physical Returns Percent Diff ---&gt;</t>
  </si>
  <si>
    <t>(1)  Physical returns are mail pieces that are physically returned to the sender directly from the delivery unit or CFS unit.</t>
  </si>
  <si>
    <t>Totals Excluding Postage Due Activities ---&gt;</t>
  </si>
  <si>
    <t>PARS Environment</t>
  </si>
  <si>
    <t>UAA Address Change Service Tables</t>
  </si>
  <si>
    <t>(1)  Electronic returns are Address Change Service (ACS) mail pieces that are wasted at the CFS unit or CIOSS after an electronic notice is generated.</t>
  </si>
  <si>
    <t>CIOSS Returns</t>
  </si>
  <si>
    <t>CFS Unit/CIOSS Returns</t>
  </si>
  <si>
    <t>Table 5.5 - Cost of UAA Mail Electronic Returns (1), Letters (2)</t>
  </si>
  <si>
    <t>Table 5.6 - Cost of UAA Mail Electronic Returns (1), Flats (2)</t>
  </si>
  <si>
    <t>Table 5.7 - Cost of UAA Mail Electronic Returns (1), Parcels (2)</t>
  </si>
  <si>
    <t>Table 5.8 - Cost of UAA Mail Electronic Returns (1), All Shapes (2)</t>
  </si>
  <si>
    <t>Table 5.9 - Cost of UAA Mail Physical Returns (1), Letters (2)</t>
  </si>
  <si>
    <t>Table 5.10 - Cost of UAA Mail Physical Returns (1), Flats (2)</t>
  </si>
  <si>
    <t>Table 5.11 - Cost of UAA Mail Physical Returns (1), Parcels (2)</t>
  </si>
  <si>
    <t>Table 5.12 - Cost of UAA Mail Physical Returns (1), All Shapes (2)</t>
  </si>
  <si>
    <t>Table 5.3 - Address Change Service (ACS) Electronic Notice Unit Cost Derivation, All Shapes (1)</t>
  </si>
  <si>
    <t>Table 5.2 - Address Change Service (ACS) Electronic Notice Unit Cost Derivation, Flats and Parcels (1)</t>
  </si>
  <si>
    <t>Table 5.4 - Address Change Service (ACS) Electronic Notice Unit Cost Derivation - OneCode ACS System, Letters (1)</t>
  </si>
  <si>
    <t>Table 5.1 - Address Change Service (ACS) Electronic Notice Unit Cost Derivation, Letters (1)</t>
  </si>
  <si>
    <t>PARS Environment, FY 22</t>
  </si>
  <si>
    <t>(1)  Refer to the PARS 22 Rate Category Cost Model.</t>
  </si>
  <si>
    <t>(2)  Refer to the PARS 22 Rate Category Cost Model.</t>
  </si>
  <si>
    <t>FY 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</si>
</sst>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164" formatCode="#,##0.000"/>
    <numFmt numFmtId="165" formatCode="#,##0.0000"/>
    <numFmt numFmtId="166" formatCode="#,##0.00000"/>
    <numFmt numFmtId="167" formatCode="&quot;$&quot;#,##0"/>
    <numFmt numFmtId="168" formatCode="&quot;$&quot;#,##0.000"/>
    <numFmt numFmtId="169" formatCode="&quot;$&quot;#,##0.0000"/>
    <numFmt numFmtId="170" formatCode="0.000000"/>
    <numFmt numFmtId="171" formatCode="0.0000000"/>
    <numFmt numFmtId="172" formatCode="#,##0.00000000"/>
    <numFmt numFmtId="173" formatCode="#,##0.0000000000"/>
    <numFmt numFmtId="174" formatCode="#,##0.0000000"/>
    <numFmt numFmtId="175" formatCode="#,##0.000000000"/>
    <numFmt numFmtId="176" formatCode="&quot;$&quot;#,##0.0;\(&quot;$&quot;#,##0.0\)"/>
    <numFmt numFmtId="177" formatCode="0.0%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2"/>
      <name val="Helv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1" applyBorder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quotePrefix="1" applyAlignment="1">
      <alignment horizontal="right"/>
    </xf>
    <xf numFmtId="166" fontId="0" fillId="2" borderId="0" xfId="0" applyNumberFormat="1" applyFill="1"/>
    <xf numFmtId="0" fontId="0" fillId="0" borderId="0" xfId="0" applyBorder="1" applyAlignment="1">
      <alignment horizontal="right"/>
    </xf>
    <xf numFmtId="167" fontId="0" fillId="0" borderId="2" xfId="0" applyNumberFormat="1" applyBorder="1"/>
    <xf numFmtId="167" fontId="0" fillId="0" borderId="0" xfId="0" applyNumberFormat="1" applyBorder="1"/>
    <xf numFmtId="168" fontId="0" fillId="0" borderId="0" xfId="0" applyNumberFormat="1" applyBorder="1"/>
    <xf numFmtId="0" fontId="0" fillId="0" borderId="0" xfId="0" applyAlignment="1">
      <alignment horizontal="left" indent="4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6" fontId="0" fillId="0" borderId="6" xfId="0" quotePrefix="1" applyNumberFormat="1" applyFill="1" applyBorder="1" applyAlignment="1">
      <alignment horizontal="right"/>
    </xf>
    <xf numFmtId="6" fontId="0" fillId="0" borderId="1" xfId="0" quotePrefix="1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170" fontId="0" fillId="0" borderId="0" xfId="0" applyNumberFormat="1"/>
    <xf numFmtId="3" fontId="0" fillId="0" borderId="0" xfId="0" applyNumberFormat="1" applyBorder="1"/>
    <xf numFmtId="0" fontId="3" fillId="0" borderId="10" xfId="0" applyFont="1" applyBorder="1" applyAlignment="1">
      <alignment horizontal="centerContinuous"/>
    </xf>
    <xf numFmtId="0" fontId="3" fillId="0" borderId="10" xfId="0" quotePrefix="1" applyFont="1" applyBorder="1" applyAlignment="1">
      <alignment horizontal="centerContinuous"/>
    </xf>
    <xf numFmtId="169" fontId="0" fillId="0" borderId="0" xfId="0" applyNumberFormat="1"/>
    <xf numFmtId="171" fontId="0" fillId="0" borderId="0" xfId="0" applyNumberFormat="1"/>
    <xf numFmtId="0" fontId="2" fillId="0" borderId="0" xfId="0" quotePrefix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left"/>
    </xf>
    <xf numFmtId="168" fontId="4" fillId="0" borderId="0" xfId="0" applyNumberFormat="1" applyFont="1" applyBorder="1"/>
    <xf numFmtId="0" fontId="0" fillId="0" borderId="2" xfId="0" applyBorder="1"/>
    <xf numFmtId="0" fontId="0" fillId="0" borderId="11" xfId="0" applyBorder="1"/>
    <xf numFmtId="168" fontId="0" fillId="0" borderId="11" xfId="0" applyNumberFormat="1" applyBorder="1"/>
    <xf numFmtId="170" fontId="0" fillId="0" borderId="0" xfId="0" applyNumberFormat="1" applyBorder="1"/>
    <xf numFmtId="167" fontId="0" fillId="0" borderId="6" xfId="0" applyNumberFormat="1" applyBorder="1"/>
    <xf numFmtId="3" fontId="0" fillId="0" borderId="1" xfId="0" applyNumberFormat="1" applyBorder="1"/>
    <xf numFmtId="168" fontId="4" fillId="0" borderId="7" xfId="0" applyNumberFormat="1" applyFont="1" applyBorder="1"/>
    <xf numFmtId="168" fontId="0" fillId="0" borderId="7" xfId="0" applyNumberFormat="1" applyBorder="1"/>
    <xf numFmtId="0" fontId="3" fillId="0" borderId="0" xfId="0" applyFont="1" applyBorder="1" applyAlignment="1">
      <alignment horizontal="left"/>
    </xf>
    <xf numFmtId="0" fontId="3" fillId="3" borderId="0" xfId="0" applyFont="1" applyFill="1" applyBorder="1"/>
    <xf numFmtId="6" fontId="0" fillId="0" borderId="3" xfId="0" quotePrefix="1" applyNumberFormat="1" applyFill="1" applyBorder="1" applyAlignment="1">
      <alignment horizontal="right"/>
    </xf>
    <xf numFmtId="6" fontId="0" fillId="0" borderId="4" xfId="0" quotePrefix="1" applyNumberForma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Border="1"/>
    <xf numFmtId="168" fontId="4" fillId="0" borderId="11" xfId="0" applyNumberFormat="1" applyFont="1" applyBorder="1"/>
    <xf numFmtId="166" fontId="0" fillId="0" borderId="0" xfId="0" applyNumberFormat="1" applyFill="1"/>
    <xf numFmtId="0" fontId="0" fillId="3" borderId="0" xfId="0" applyFill="1" applyAlignment="1">
      <alignment horizontal="left" indent="4"/>
    </xf>
    <xf numFmtId="167" fontId="0" fillId="3" borderId="2" xfId="0" applyNumberFormat="1" applyFill="1" applyBorder="1"/>
    <xf numFmtId="3" fontId="0" fillId="3" borderId="0" xfId="0" applyNumberFormat="1" applyFill="1" applyBorder="1"/>
    <xf numFmtId="168" fontId="0" fillId="3" borderId="1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3" fontId="4" fillId="0" borderId="0" xfId="0" quotePrefix="1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right" wrapText="1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7" fontId="0" fillId="0" borderId="1" xfId="0" applyNumberFormat="1" applyBorder="1"/>
    <xf numFmtId="0" fontId="3" fillId="0" borderId="0" xfId="0" applyFont="1" applyBorder="1"/>
    <xf numFmtId="3" fontId="3" fillId="0" borderId="0" xfId="0" applyNumberFormat="1" applyFont="1"/>
    <xf numFmtId="168" fontId="4" fillId="0" borderId="12" xfId="0" applyNumberFormat="1" applyFont="1" applyBorder="1" applyAlignment="1">
      <alignment horizontal="right"/>
    </xf>
    <xf numFmtId="177" fontId="4" fillId="0" borderId="12" xfId="7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 wrapText="1"/>
    </xf>
    <xf numFmtId="168" fontId="3" fillId="0" borderId="0" xfId="0" applyNumberFormat="1" applyFont="1"/>
    <xf numFmtId="0" fontId="0" fillId="0" borderId="0" xfId="0" applyFill="1" applyAlignment="1">
      <alignment horizontal="right"/>
    </xf>
    <xf numFmtId="167" fontId="4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Border="1"/>
    <xf numFmtId="167" fontId="4" fillId="0" borderId="0" xfId="0" applyNumberFormat="1" applyFont="1" applyFill="1" applyBorder="1" applyAlignment="1">
      <alignment horizontal="left"/>
    </xf>
    <xf numFmtId="0" fontId="4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quotePrefix="1" applyAlignment="1">
      <alignment horizontal="left" indent="6"/>
    </xf>
    <xf numFmtId="0" fontId="3" fillId="0" borderId="0" xfId="0" quotePrefix="1" applyFont="1" applyAlignment="1">
      <alignment horizontal="left" indent="6"/>
    </xf>
    <xf numFmtId="167" fontId="0" fillId="0" borderId="0" xfId="0" applyNumberFormat="1"/>
    <xf numFmtId="166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4" fillId="0" borderId="0" xfId="0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77" fontId="4" fillId="0" borderId="0" xfId="7" applyNumberFormat="1" applyFont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left"/>
    </xf>
    <xf numFmtId="3" fontId="0" fillId="0" borderId="0" xfId="0" quotePrefix="1" applyNumberFormat="1" applyBorder="1" applyAlignment="1">
      <alignment horizontal="left"/>
    </xf>
    <xf numFmtId="166" fontId="0" fillId="2" borderId="0" xfId="0" applyNumberFormat="1" applyFill="1" applyBorder="1"/>
    <xf numFmtId="0" fontId="4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166" fontId="4" fillId="2" borderId="0" xfId="0" applyNumberFormat="1" applyFont="1" applyFill="1" applyBorder="1"/>
    <xf numFmtId="0" fontId="0" fillId="0" borderId="3" xfId="0" applyBorder="1"/>
    <xf numFmtId="168" fontId="4" fillId="0" borderId="5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6" fontId="0" fillId="0" borderId="6" xfId="0" applyNumberFormat="1" applyFill="1" applyBorder="1"/>
    <xf numFmtId="168" fontId="4" fillId="0" borderId="7" xfId="0" applyNumberFormat="1" applyFont="1" applyBorder="1" applyAlignment="1">
      <alignment horizontal="right"/>
    </xf>
    <xf numFmtId="177" fontId="0" fillId="0" borderId="5" xfId="7" applyNumberFormat="1" applyFont="1" applyBorder="1"/>
    <xf numFmtId="177" fontId="0" fillId="0" borderId="11" xfId="7" applyNumberFormat="1" applyFont="1" applyBorder="1"/>
    <xf numFmtId="177" fontId="0" fillId="0" borderId="7" xfId="7" applyNumberFormat="1" applyFont="1" applyBorder="1"/>
    <xf numFmtId="0" fontId="0" fillId="0" borderId="0" xfId="0" quotePrefix="1" applyFill="1" applyAlignment="1">
      <alignment horizontal="left"/>
    </xf>
    <xf numFmtId="0" fontId="0" fillId="3" borderId="3" xfId="0" applyFill="1" applyBorder="1"/>
    <xf numFmtId="168" fontId="4" fillId="3" borderId="5" xfId="0" applyNumberFormat="1" applyFont="1" applyFill="1" applyBorder="1" applyAlignment="1">
      <alignment horizontal="right"/>
    </xf>
    <xf numFmtId="0" fontId="0" fillId="3" borderId="2" xfId="0" applyFill="1" applyBorder="1"/>
    <xf numFmtId="168" fontId="4" fillId="3" borderId="11" xfId="0" applyNumberFormat="1" applyFont="1" applyFill="1" applyBorder="1" applyAlignment="1">
      <alignment horizontal="right"/>
    </xf>
    <xf numFmtId="166" fontId="0" fillId="3" borderId="6" xfId="0" applyNumberFormat="1" applyFill="1" applyBorder="1"/>
    <xf numFmtId="168" fontId="4" fillId="3" borderId="7" xfId="0" applyNumberFormat="1" applyFont="1" applyFill="1" applyBorder="1" applyAlignment="1">
      <alignment horizontal="right"/>
    </xf>
    <xf numFmtId="177" fontId="0" fillId="3" borderId="5" xfId="7" applyNumberFormat="1" applyFont="1" applyFill="1" applyBorder="1"/>
    <xf numFmtId="177" fontId="0" fillId="3" borderId="11" xfId="7" applyNumberFormat="1" applyFont="1" applyFill="1" applyBorder="1"/>
    <xf numFmtId="177" fontId="0" fillId="3" borderId="7" xfId="7" applyNumberFormat="1" applyFont="1" applyFill="1" applyBorder="1"/>
    <xf numFmtId="0" fontId="3" fillId="3" borderId="13" xfId="0" applyFont="1" applyFill="1" applyBorder="1"/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left" indent="2"/>
    </xf>
    <xf numFmtId="0" fontId="0" fillId="0" borderId="14" xfId="0" applyBorder="1" applyAlignment="1">
      <alignment horizontal="left" indent="4"/>
    </xf>
    <xf numFmtId="0" fontId="0" fillId="0" borderId="14" xfId="0" applyBorder="1"/>
    <xf numFmtId="0" fontId="0" fillId="0" borderId="14" xfId="0" quotePrefix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3" borderId="3" xfId="0" applyFont="1" applyFill="1" applyBorder="1"/>
    <xf numFmtId="0" fontId="3" fillId="0" borderId="2" xfId="0" applyFont="1" applyBorder="1" applyAlignment="1">
      <alignment horizontal="left"/>
    </xf>
    <xf numFmtId="0" fontId="0" fillId="0" borderId="2" xfId="0" quotePrefix="1" applyBorder="1" applyAlignment="1">
      <alignment horizontal="left" indent="2"/>
    </xf>
    <xf numFmtId="0" fontId="0" fillId="0" borderId="2" xfId="0" applyBorder="1" applyAlignment="1">
      <alignment horizontal="left" indent="4"/>
    </xf>
    <xf numFmtId="0" fontId="0" fillId="0" borderId="2" xfId="0" quotePrefix="1" applyBorder="1" applyAlignment="1">
      <alignment horizontal="right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right"/>
    </xf>
    <xf numFmtId="0" fontId="0" fillId="0" borderId="6" xfId="0" quotePrefix="1" applyBorder="1" applyAlignment="1">
      <alignment horizontal="right"/>
    </xf>
    <xf numFmtId="167" fontId="0" fillId="0" borderId="3" xfId="0" applyNumberFormat="1" applyBorder="1"/>
    <xf numFmtId="3" fontId="0" fillId="0" borderId="4" xfId="0" applyNumberFormat="1" applyBorder="1"/>
    <xf numFmtId="168" fontId="4" fillId="0" borderId="5" xfId="0" applyNumberFormat="1" applyFont="1" applyBorder="1"/>
    <xf numFmtId="168" fontId="0" fillId="0" borderId="5" xfId="0" applyNumberFormat="1" applyBorder="1"/>
    <xf numFmtId="0" fontId="3" fillId="3" borderId="2" xfId="0" applyFont="1" applyFill="1" applyBorder="1"/>
    <xf numFmtId="0" fontId="3" fillId="0" borderId="14" xfId="0" quotePrefix="1" applyFont="1" applyBorder="1" applyAlignment="1">
      <alignment horizontal="left" indent="1"/>
    </xf>
    <xf numFmtId="0" fontId="0" fillId="0" borderId="14" xfId="0" quotePrefix="1" applyBorder="1" applyAlignment="1">
      <alignment horizontal="left" indent="2"/>
    </xf>
    <xf numFmtId="0" fontId="0" fillId="0" borderId="15" xfId="0" quotePrefix="1" applyBorder="1" applyAlignment="1">
      <alignment horizontal="left" indent="6"/>
    </xf>
    <xf numFmtId="3" fontId="0" fillId="0" borderId="3" xfId="0" applyNumberFormat="1" applyBorder="1"/>
    <xf numFmtId="3" fontId="4" fillId="0" borderId="4" xfId="0" quotePrefix="1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right" wrapText="1"/>
    </xf>
    <xf numFmtId="3" fontId="0" fillId="0" borderId="2" xfId="0" applyNumberFormat="1" applyBorder="1"/>
    <xf numFmtId="168" fontId="4" fillId="0" borderId="11" xfId="0" applyNumberFormat="1" applyFont="1" applyBorder="1" applyAlignment="1">
      <alignment horizontal="right" wrapText="1"/>
    </xf>
    <xf numFmtId="3" fontId="4" fillId="0" borderId="3" xfId="0" quotePrefix="1" applyNumberFormat="1" applyFont="1" applyBorder="1" applyAlignment="1">
      <alignment horizontal="left"/>
    </xf>
    <xf numFmtId="167" fontId="0" fillId="0" borderId="4" xfId="0" applyNumberFormat="1" applyBorder="1" applyAlignment="1">
      <alignment horizontal="right"/>
    </xf>
    <xf numFmtId="0" fontId="0" fillId="0" borderId="5" xfId="0" applyBorder="1"/>
    <xf numFmtId="3" fontId="4" fillId="0" borderId="2" xfId="0" quotePrefix="1" applyNumberFormat="1" applyFont="1" applyBorder="1" applyAlignment="1">
      <alignment horizontal="left"/>
    </xf>
    <xf numFmtId="167" fontId="0" fillId="0" borderId="0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4" xfId="0" applyBorder="1"/>
    <xf numFmtId="165" fontId="0" fillId="0" borderId="2" xfId="0" applyNumberFormat="1" applyBorder="1" applyAlignment="1">
      <alignment horizontal="right"/>
    </xf>
    <xf numFmtId="166" fontId="0" fillId="0" borderId="5" xfId="0" applyNumberFormat="1" applyFill="1" applyBorder="1"/>
    <xf numFmtId="166" fontId="0" fillId="0" borderId="11" xfId="0" applyNumberFormat="1" applyFill="1" applyBorder="1"/>
    <xf numFmtId="3" fontId="0" fillId="0" borderId="7" xfId="0" applyNumberFormat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6" xfId="0" applyBorder="1"/>
    <xf numFmtId="0" fontId="0" fillId="0" borderId="1" xfId="0" quotePrefix="1" applyFill="1" applyBorder="1" applyAlignment="1">
      <alignment horizontal="left"/>
    </xf>
    <xf numFmtId="0" fontId="0" fillId="0" borderId="14" xfId="0" quotePrefix="1" applyBorder="1" applyAlignment="1">
      <alignment horizontal="left" indent="6"/>
    </xf>
    <xf numFmtId="0" fontId="0" fillId="0" borderId="15" xfId="0" applyBorder="1" applyAlignment="1">
      <alignment horizontal="left" indent="2"/>
    </xf>
    <xf numFmtId="0" fontId="3" fillId="0" borderId="13" xfId="0" applyFont="1" applyBorder="1" applyAlignment="1">
      <alignment horizontal="left" indent="1"/>
    </xf>
    <xf numFmtId="0" fontId="3" fillId="0" borderId="14" xfId="0" applyFont="1" applyFill="1" applyBorder="1"/>
    <xf numFmtId="0" fontId="3" fillId="0" borderId="14" xfId="0" applyFont="1" applyBorder="1"/>
    <xf numFmtId="0" fontId="3" fillId="0" borderId="14" xfId="0" quotePrefix="1" applyFont="1" applyBorder="1" applyAlignment="1">
      <alignment horizontal="left"/>
    </xf>
    <xf numFmtId="0" fontId="3" fillId="0" borderId="14" xfId="0" quotePrefix="1" applyFont="1" applyFill="1" applyBorder="1" applyAlignment="1">
      <alignment horizontal="left"/>
    </xf>
    <xf numFmtId="0" fontId="3" fillId="0" borderId="4" xfId="0" quotePrefix="1" applyFont="1" applyBorder="1" applyAlignment="1">
      <alignment horizontal="left" indent="6"/>
    </xf>
    <xf numFmtId="0" fontId="0" fillId="0" borderId="13" xfId="0" applyBorder="1" applyAlignment="1">
      <alignment horizontal="left" indent="2"/>
    </xf>
    <xf numFmtId="167" fontId="0" fillId="0" borderId="10" xfId="0" applyNumberFormat="1" applyBorder="1"/>
    <xf numFmtId="3" fontId="0" fillId="0" borderId="8" xfId="0" applyNumberFormat="1" applyBorder="1"/>
    <xf numFmtId="168" fontId="0" fillId="0" borderId="9" xfId="0" applyNumberFormat="1" applyBorder="1"/>
    <xf numFmtId="3" fontId="0" fillId="0" borderId="11" xfId="0" applyNumberFormat="1" applyBorder="1"/>
    <xf numFmtId="167" fontId="0" fillId="0" borderId="10" xfId="0" applyNumberFormat="1" applyFill="1" applyBorder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9" fontId="0" fillId="0" borderId="11" xfId="0" applyNumberFormat="1" applyBorder="1"/>
    <xf numFmtId="169" fontId="0" fillId="3" borderId="11" xfId="0" applyNumberFormat="1" applyFill="1" applyBorder="1"/>
    <xf numFmtId="169" fontId="4" fillId="0" borderId="7" xfId="0" applyNumberFormat="1" applyFont="1" applyBorder="1"/>
    <xf numFmtId="164" fontId="0" fillId="0" borderId="0" xfId="0" applyNumberFormat="1"/>
    <xf numFmtId="168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8">
    <cellStyle name="ac" xfId="1" xr:uid="{00000000-0005-0000-0000-000000000000}"/>
    <cellStyle name="Milliers [0]_EDYAN" xfId="2" xr:uid="{00000000-0005-0000-0000-000001000000}"/>
    <cellStyle name="Milliers_EDYAN" xfId="3" xr:uid="{00000000-0005-0000-0000-000002000000}"/>
    <cellStyle name="Monétaire [0]_EDYAN" xfId="4" xr:uid="{00000000-0005-0000-0000-000003000000}"/>
    <cellStyle name="Monétaire_EDYAN" xfId="5" xr:uid="{00000000-0005-0000-0000-000004000000}"/>
    <cellStyle name="Normal" xfId="0" builtinId="0"/>
    <cellStyle name="Normal - Style1" xfId="6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9:H11"/>
  <sheetViews>
    <sheetView zoomScale="70" workbookViewId="0"/>
  </sheetViews>
  <sheetFormatPr defaultRowHeight="13.2" x14ac:dyDescent="0.25"/>
  <sheetData>
    <row r="9" spans="1:8" ht="17.399999999999999" x14ac:dyDescent="0.3">
      <c r="A9" s="174" t="s">
        <v>79</v>
      </c>
      <c r="B9" s="175"/>
      <c r="C9" s="175"/>
      <c r="D9" s="175"/>
      <c r="E9" s="175"/>
      <c r="F9" s="175"/>
      <c r="G9" s="175"/>
      <c r="H9" s="175"/>
    </row>
    <row r="10" spans="1:8" ht="17.399999999999999" x14ac:dyDescent="0.3">
      <c r="A10" s="174" t="s">
        <v>78</v>
      </c>
      <c r="B10" s="175"/>
      <c r="C10" s="175"/>
      <c r="D10" s="175"/>
      <c r="E10" s="175"/>
      <c r="F10" s="175"/>
      <c r="G10" s="175"/>
      <c r="H10" s="175"/>
    </row>
    <row r="11" spans="1:8" ht="17.399999999999999" x14ac:dyDescent="0.3">
      <c r="A11" s="174" t="s">
        <v>98</v>
      </c>
      <c r="B11" s="175"/>
      <c r="C11" s="175"/>
      <c r="D11" s="175"/>
      <c r="E11" s="175"/>
      <c r="F11" s="175"/>
      <c r="G11" s="175"/>
      <c r="H11" s="175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B107"/>
  <sheetViews>
    <sheetView zoomScale="70" workbookViewId="0"/>
  </sheetViews>
  <sheetFormatPr defaultRowHeight="13.2" x14ac:dyDescent="0.25"/>
  <cols>
    <col min="1" max="1" width="29.33203125" customWidth="1"/>
    <col min="2" max="3" width="9.33203125" customWidth="1"/>
    <col min="4" max="4" width="7.6640625" customWidth="1"/>
    <col min="5" max="6" width="9.33203125" customWidth="1"/>
    <col min="7" max="7" width="7.6640625" customWidth="1"/>
    <col min="8" max="9" width="9.33203125" customWidth="1"/>
    <col min="10" max="10" width="7.6640625" customWidth="1"/>
    <col min="11" max="12" width="9.33203125" customWidth="1"/>
    <col min="13" max="13" width="7.6640625" customWidth="1"/>
    <col min="14" max="15" width="9.33203125" customWidth="1"/>
    <col min="16" max="16" width="7.6640625" customWidth="1"/>
    <col min="17" max="18" width="9.33203125" customWidth="1"/>
    <col min="19" max="19" width="7.6640625" customWidth="1"/>
    <col min="20" max="20" width="0.6640625" customWidth="1"/>
  </cols>
  <sheetData>
    <row r="1" spans="1:19" s="3" customFormat="1" ht="15.6" x14ac:dyDescent="0.3">
      <c r="A1" s="57" t="s">
        <v>87</v>
      </c>
      <c r="B1" s="43"/>
      <c r="C1" s="43"/>
      <c r="D1" s="43"/>
      <c r="E1" s="43"/>
      <c r="F1" s="43"/>
      <c r="G1" s="43"/>
      <c r="H1" s="43"/>
      <c r="I1" s="43"/>
      <c r="J1" s="43"/>
    </row>
    <row r="2" spans="1:19" s="3" customFormat="1" ht="15.6" x14ac:dyDescent="0.3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ht="12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2.75" customHeight="1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ht="12.75" customHeight="1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 x14ac:dyDescent="0.25">
      <c r="A7" s="112" t="s">
        <v>28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 x14ac:dyDescent="0.25">
      <c r="A8" s="163" t="s">
        <v>67</v>
      </c>
      <c r="B8" s="139"/>
      <c r="C8" s="58"/>
      <c r="D8" s="140"/>
      <c r="E8" s="144"/>
      <c r="F8" s="145"/>
      <c r="G8" s="36"/>
      <c r="H8" s="148"/>
      <c r="I8" s="32"/>
      <c r="J8" s="140"/>
      <c r="K8" s="35"/>
      <c r="L8" s="25"/>
      <c r="M8" s="150"/>
      <c r="N8" s="155"/>
      <c r="O8" s="80"/>
      <c r="P8" s="156"/>
      <c r="Q8" s="155"/>
      <c r="R8" s="32"/>
      <c r="S8" s="36"/>
    </row>
    <row r="9" spans="1:19" ht="12.75" customHeight="1" x14ac:dyDescent="0.25">
      <c r="A9" s="164" t="s">
        <v>60</v>
      </c>
      <c r="B9" s="139"/>
      <c r="C9" s="58"/>
      <c r="D9" s="140"/>
      <c r="E9" s="144"/>
      <c r="F9" s="145"/>
      <c r="G9" s="36"/>
      <c r="H9" s="148"/>
      <c r="I9" s="32"/>
      <c r="J9" s="140"/>
      <c r="K9" s="35"/>
      <c r="L9" s="25"/>
      <c r="M9" s="150"/>
      <c r="N9" s="155"/>
      <c r="O9" s="80"/>
      <c r="P9" s="156"/>
      <c r="Q9" s="155"/>
      <c r="R9" s="32"/>
      <c r="S9" s="36"/>
    </row>
    <row r="10" spans="1:19" ht="12.75" customHeight="1" x14ac:dyDescent="0.25">
      <c r="A10" s="114" t="s">
        <v>2</v>
      </c>
      <c r="B10" s="11">
        <v>62636.060203676068</v>
      </c>
      <c r="C10" s="25">
        <v>883657.90640559164</v>
      </c>
      <c r="D10" s="37">
        <f t="shared" ref="D10:D16" si="0">IF(C10&lt;&gt;0,B10/C10,0)</f>
        <v>7.0882702174258183E-2</v>
      </c>
      <c r="E10" s="11">
        <v>12.55021631122243</v>
      </c>
      <c r="F10" s="25">
        <v>164.64525926869015</v>
      </c>
      <c r="G10" s="37">
        <f t="shared" ref="G10:G16" si="1">IF(F10&lt;&gt;0,E10/F10,0)</f>
        <v>7.622579822199016E-2</v>
      </c>
      <c r="H10" s="11">
        <v>275.80579282360281</v>
      </c>
      <c r="I10" s="25">
        <v>3862.4093591520796</v>
      </c>
      <c r="J10" s="37">
        <f t="shared" ref="J10:J16" si="2">IF(I10&lt;&gt;0,H10/I10,0)</f>
        <v>7.1407706221007824E-2</v>
      </c>
      <c r="K10" s="11">
        <v>0</v>
      </c>
      <c r="L10" s="25">
        <v>0</v>
      </c>
      <c r="M10" s="37">
        <f t="shared" ref="M10:M16" si="3">IF(L10&lt;&gt;0,K10/L10,0)</f>
        <v>0</v>
      </c>
      <c r="N10" s="11">
        <v>1044.5557539052525</v>
      </c>
      <c r="O10" s="25">
        <v>14434.257748751004</v>
      </c>
      <c r="P10" s="37">
        <f t="shared" ref="P10:P16" si="4">IF(O10&lt;&gt;0,N10/O10,0)</f>
        <v>7.2366433528294027E-2</v>
      </c>
      <c r="Q10" s="11">
        <f t="shared" ref="Q10:R15" si="5">SUM(B10,E10,H10,K10,N10)</f>
        <v>63968.971966716148</v>
      </c>
      <c r="R10" s="25">
        <f t="shared" si="5"/>
        <v>902119.21877276339</v>
      </c>
      <c r="S10" s="37">
        <f t="shared" ref="S10:S16" si="6">IF(R10&lt;&gt;0,Q10/R10,0)</f>
        <v>7.090966541400047E-2</v>
      </c>
    </row>
    <row r="11" spans="1:19" ht="12.75" customHeight="1" x14ac:dyDescent="0.25">
      <c r="A11" s="134" t="s">
        <v>56</v>
      </c>
      <c r="B11" s="11">
        <v>7242.0108083961413</v>
      </c>
      <c r="C11" s="25">
        <v>883657.90640559164</v>
      </c>
      <c r="D11" s="37">
        <f t="shared" si="0"/>
        <v>8.1954914406346287E-3</v>
      </c>
      <c r="E11" s="11">
        <v>1.6438136030448813</v>
      </c>
      <c r="F11" s="25">
        <v>164.64525926869015</v>
      </c>
      <c r="G11" s="37">
        <f t="shared" si="1"/>
        <v>9.9839716633582896E-3</v>
      </c>
      <c r="H11" s="11">
        <v>26.485027772504768</v>
      </c>
      <c r="I11" s="25">
        <v>3862.4093591520796</v>
      </c>
      <c r="J11" s="37">
        <f t="shared" si="2"/>
        <v>6.857126034491348E-3</v>
      </c>
      <c r="K11" s="11">
        <v>0</v>
      </c>
      <c r="L11" s="25">
        <v>0</v>
      </c>
      <c r="M11" s="37">
        <f t="shared" si="3"/>
        <v>0</v>
      </c>
      <c r="N11" s="11">
        <v>128.55236551466444</v>
      </c>
      <c r="O11" s="25">
        <v>14434.257748751004</v>
      </c>
      <c r="P11" s="37">
        <f t="shared" si="4"/>
        <v>8.9060599964544823E-3</v>
      </c>
      <c r="Q11" s="11">
        <f t="shared" si="5"/>
        <v>7398.6920152863549</v>
      </c>
      <c r="R11" s="25">
        <f t="shared" si="5"/>
        <v>902119.21877276339</v>
      </c>
      <c r="S11" s="37">
        <f t="shared" si="6"/>
        <v>8.2014570372987775E-3</v>
      </c>
    </row>
    <row r="12" spans="1:19" ht="12.75" customHeight="1" x14ac:dyDescent="0.25">
      <c r="A12" s="114" t="s">
        <v>0</v>
      </c>
      <c r="B12" s="11">
        <v>-24455.776078055693</v>
      </c>
      <c r="C12" s="25">
        <v>905377.36060039722</v>
      </c>
      <c r="D12" s="37">
        <f t="shared" si="0"/>
        <v>-2.7011693844252907E-2</v>
      </c>
      <c r="E12" s="11">
        <v>-4.8102182812958327</v>
      </c>
      <c r="F12" s="25">
        <v>164.64525926869015</v>
      </c>
      <c r="G12" s="37">
        <f t="shared" si="1"/>
        <v>-2.9215650074964353E-2</v>
      </c>
      <c r="H12" s="11">
        <v>-72.936306754859288</v>
      </c>
      <c r="I12" s="25">
        <v>4499.3188472720012</v>
      </c>
      <c r="J12" s="37">
        <f t="shared" si="2"/>
        <v>-1.6210521910240163E-2</v>
      </c>
      <c r="K12" s="11">
        <v>0</v>
      </c>
      <c r="L12" s="25">
        <v>0</v>
      </c>
      <c r="M12" s="37">
        <f t="shared" si="3"/>
        <v>0</v>
      </c>
      <c r="N12" s="11">
        <v>-383.86996752266111</v>
      </c>
      <c r="O12" s="25">
        <v>15038.126149180709</v>
      </c>
      <c r="P12" s="37">
        <f t="shared" si="4"/>
        <v>-2.5526449486764993E-2</v>
      </c>
      <c r="Q12" s="11">
        <f t="shared" si="5"/>
        <v>-24917.392570614506</v>
      </c>
      <c r="R12" s="25">
        <f t="shared" si="5"/>
        <v>925079.45085611858</v>
      </c>
      <c r="S12" s="37">
        <f t="shared" si="6"/>
        <v>-2.693540813986799E-2</v>
      </c>
    </row>
    <row r="13" spans="1:19" ht="12.75" customHeight="1" x14ac:dyDescent="0.25">
      <c r="A13" s="114" t="s">
        <v>1</v>
      </c>
      <c r="B13" s="11">
        <v>0</v>
      </c>
      <c r="C13" s="25">
        <v>343819.50180352578</v>
      </c>
      <c r="D13" s="37">
        <f t="shared" si="0"/>
        <v>0</v>
      </c>
      <c r="E13" s="11">
        <v>0</v>
      </c>
      <c r="F13" s="25">
        <v>62.565198522102264</v>
      </c>
      <c r="G13" s="37">
        <f t="shared" si="1"/>
        <v>0</v>
      </c>
      <c r="H13" s="11">
        <v>0</v>
      </c>
      <c r="I13" s="25">
        <v>1703.1755737294438</v>
      </c>
      <c r="J13" s="37">
        <f t="shared" si="2"/>
        <v>0</v>
      </c>
      <c r="K13" s="11">
        <v>0</v>
      </c>
      <c r="L13" s="25">
        <v>0</v>
      </c>
      <c r="M13" s="37">
        <f t="shared" si="3"/>
        <v>0</v>
      </c>
      <c r="N13" s="11">
        <v>0</v>
      </c>
      <c r="O13" s="25">
        <v>5708.2629528587104</v>
      </c>
      <c r="P13" s="37">
        <f t="shared" si="4"/>
        <v>0</v>
      </c>
      <c r="Q13" s="11">
        <f t="shared" si="5"/>
        <v>0</v>
      </c>
      <c r="R13" s="25">
        <f t="shared" si="5"/>
        <v>351293.50552863604</v>
      </c>
      <c r="S13" s="37">
        <f t="shared" si="6"/>
        <v>0</v>
      </c>
    </row>
    <row r="14" spans="1:19" ht="12.75" customHeight="1" x14ac:dyDescent="0.25">
      <c r="A14" s="114" t="s">
        <v>53</v>
      </c>
      <c r="B14" s="11">
        <v>-10296.031764679232</v>
      </c>
      <c r="C14" s="25">
        <v>516288.99076685158</v>
      </c>
      <c r="D14" s="37">
        <f t="shared" si="0"/>
        <v>-1.9942381009105743E-2</v>
      </c>
      <c r="E14" s="11">
        <v>-1.8761550873675104</v>
      </c>
      <c r="F14" s="25">
        <v>93.847797783153396</v>
      </c>
      <c r="G14" s="37">
        <f t="shared" si="1"/>
        <v>-1.9991466306994138E-2</v>
      </c>
      <c r="H14" s="11">
        <v>-50.658460761515585</v>
      </c>
      <c r="I14" s="25">
        <v>2571.1773311789584</v>
      </c>
      <c r="J14" s="37">
        <f t="shared" si="2"/>
        <v>-1.9702437535993378E-2</v>
      </c>
      <c r="K14" s="11">
        <v>0</v>
      </c>
      <c r="L14" s="25">
        <v>0</v>
      </c>
      <c r="M14" s="37">
        <f t="shared" si="3"/>
        <v>0</v>
      </c>
      <c r="N14" s="11">
        <v>-170.78134415196294</v>
      </c>
      <c r="O14" s="25">
        <v>8577.9568888629638</v>
      </c>
      <c r="P14" s="37">
        <f t="shared" si="4"/>
        <v>-1.9909326470700015E-2</v>
      </c>
      <c r="Q14" s="11">
        <f t="shared" si="5"/>
        <v>-10519.347724680078</v>
      </c>
      <c r="R14" s="25">
        <f t="shared" si="5"/>
        <v>527531.97278467671</v>
      </c>
      <c r="S14" s="37">
        <f t="shared" si="6"/>
        <v>-1.9940682778243228E-2</v>
      </c>
    </row>
    <row r="15" spans="1:19" ht="12.75" customHeight="1" x14ac:dyDescent="0.25">
      <c r="A15" s="134" t="s">
        <v>63</v>
      </c>
      <c r="B15" s="11">
        <v>6096.6391981611141</v>
      </c>
      <c r="C15" s="25">
        <v>45268.868030019861</v>
      </c>
      <c r="D15" s="37">
        <f t="shared" si="0"/>
        <v>0.13467620162532346</v>
      </c>
      <c r="E15" s="11">
        <v>1.1268546026671049</v>
      </c>
      <c r="F15" s="25">
        <v>8.2322629634345095</v>
      </c>
      <c r="G15" s="37">
        <f t="shared" si="1"/>
        <v>0.1368827268604379</v>
      </c>
      <c r="H15" s="11">
        <v>30.184328107214704</v>
      </c>
      <c r="I15" s="25">
        <v>224.96594236360011</v>
      </c>
      <c r="J15" s="37">
        <f t="shared" si="2"/>
        <v>0.13417287874815037</v>
      </c>
      <c r="K15" s="11">
        <v>0</v>
      </c>
      <c r="L15" s="25">
        <v>0</v>
      </c>
      <c r="M15" s="37">
        <f t="shared" si="3"/>
        <v>0</v>
      </c>
      <c r="N15" s="11">
        <v>101.89494627993112</v>
      </c>
      <c r="O15" s="25">
        <v>751.90630745903536</v>
      </c>
      <c r="P15" s="37">
        <f t="shared" si="4"/>
        <v>0.13551548280565856</v>
      </c>
      <c r="Q15" s="11">
        <f t="shared" si="5"/>
        <v>6229.845327150927</v>
      </c>
      <c r="R15" s="25">
        <f t="shared" si="5"/>
        <v>46253.972542805932</v>
      </c>
      <c r="S15" s="37">
        <f t="shared" si="6"/>
        <v>0.1346877897111538</v>
      </c>
    </row>
    <row r="16" spans="1:19" ht="12.75" customHeight="1" x14ac:dyDescent="0.25">
      <c r="A16" s="114" t="s">
        <v>55</v>
      </c>
      <c r="B16" s="11">
        <f>SUM(B10:B15)</f>
        <v>41222.902367498398</v>
      </c>
      <c r="C16" s="25">
        <f>C12</f>
        <v>905377.36060039722</v>
      </c>
      <c r="D16" s="37">
        <f t="shared" si="0"/>
        <v>4.5531183086090866E-2</v>
      </c>
      <c r="E16" s="11">
        <f>SUM(E10:E15)</f>
        <v>8.6345111482710735</v>
      </c>
      <c r="F16" s="25">
        <f>F12</f>
        <v>164.64525926869015</v>
      </c>
      <c r="G16" s="37">
        <f t="shared" si="1"/>
        <v>5.2443120358419332E-2</v>
      </c>
      <c r="H16" s="11">
        <f>SUM(H10:H15)</f>
        <v>208.88038118694743</v>
      </c>
      <c r="I16" s="25">
        <f>I12</f>
        <v>4499.3188472720012</v>
      </c>
      <c r="J16" s="37">
        <f t="shared" si="2"/>
        <v>4.6424889694935592E-2</v>
      </c>
      <c r="K16" s="11">
        <f>SUM(K10:K15)</f>
        <v>0</v>
      </c>
      <c r="L16" s="25">
        <f>L12</f>
        <v>0</v>
      </c>
      <c r="M16" s="37">
        <f t="shared" si="3"/>
        <v>0</v>
      </c>
      <c r="N16" s="11">
        <f>SUM(N10:N15)</f>
        <v>720.35175402522395</v>
      </c>
      <c r="O16" s="25">
        <f>O12</f>
        <v>15038.126149180709</v>
      </c>
      <c r="P16" s="37">
        <f t="shared" si="4"/>
        <v>4.790169645334897E-2</v>
      </c>
      <c r="Q16" s="11">
        <f>SUM(Q10:Q15)</f>
        <v>42160.769013858844</v>
      </c>
      <c r="R16" s="25">
        <f>R12</f>
        <v>925079.45085611858</v>
      </c>
      <c r="S16" s="37">
        <f t="shared" si="6"/>
        <v>4.5575295154206469E-2</v>
      </c>
    </row>
    <row r="17" spans="1:19" ht="12.75" customHeight="1" x14ac:dyDescent="0.25">
      <c r="A17" s="114"/>
      <c r="B17" s="11"/>
      <c r="C17" s="25"/>
      <c r="D17" s="36"/>
      <c r="E17" s="11"/>
      <c r="F17" s="25"/>
      <c r="G17" s="36"/>
      <c r="H17" s="11"/>
      <c r="I17" s="25"/>
      <c r="J17" s="36"/>
      <c r="K17" s="11"/>
      <c r="L17" s="25"/>
      <c r="M17" s="36"/>
      <c r="N17" s="11"/>
      <c r="O17" s="25"/>
      <c r="P17" s="36"/>
      <c r="Q17" s="35"/>
      <c r="R17" s="32"/>
      <c r="S17" s="36"/>
    </row>
    <row r="18" spans="1:19" ht="12.75" customHeight="1" x14ac:dyDescent="0.25">
      <c r="A18" s="165" t="s">
        <v>81</v>
      </c>
      <c r="B18" s="11"/>
      <c r="C18" s="25"/>
      <c r="D18" s="36"/>
      <c r="E18" s="11"/>
      <c r="F18" s="25"/>
      <c r="G18" s="36"/>
      <c r="H18" s="11"/>
      <c r="I18" s="25"/>
      <c r="J18" s="36"/>
      <c r="K18" s="11"/>
      <c r="L18" s="25"/>
      <c r="M18" s="36"/>
      <c r="N18" s="11"/>
      <c r="O18" s="25"/>
      <c r="P18" s="36"/>
      <c r="Q18" s="35"/>
      <c r="R18" s="32"/>
      <c r="S18" s="36"/>
    </row>
    <row r="19" spans="1:19" ht="12.75" customHeight="1" x14ac:dyDescent="0.25">
      <c r="A19" s="114" t="s">
        <v>2</v>
      </c>
      <c r="B19" s="11">
        <v>967.01792312557382</v>
      </c>
      <c r="C19" s="25">
        <v>13689.138317584446</v>
      </c>
      <c r="D19" s="37">
        <f t="shared" ref="D19:D25" si="7">IF(C19&lt;&gt;0,B19/C19,0)</f>
        <v>7.064125591333871E-2</v>
      </c>
      <c r="E19" s="11">
        <v>5.0844344243766701E-2</v>
      </c>
      <c r="F19" s="25">
        <v>0.59040345793340554</v>
      </c>
      <c r="G19" s="37">
        <f t="shared" ref="G19:G25" si="8">IF(F19&lt;&gt;0,E19/F19,0)</f>
        <v>8.6117964860398369E-2</v>
      </c>
      <c r="H19" s="11">
        <v>10.757541080013249</v>
      </c>
      <c r="I19" s="25">
        <v>143.81587596959818</v>
      </c>
      <c r="J19" s="37">
        <f t="shared" ref="J19:J25" si="9">IF(I19&lt;&gt;0,H19/I19,0)</f>
        <v>7.4800789603279474E-2</v>
      </c>
      <c r="K19" s="11">
        <v>0</v>
      </c>
      <c r="L19" s="25">
        <v>0</v>
      </c>
      <c r="M19" s="37">
        <f t="shared" ref="M19:M25" si="10">IF(L19&lt;&gt;0,K19/L19,0)</f>
        <v>0</v>
      </c>
      <c r="N19" s="11">
        <v>1.8099224972382122</v>
      </c>
      <c r="O19" s="25">
        <v>21.465998426855311</v>
      </c>
      <c r="P19" s="37">
        <f t="shared" ref="P19:P25" si="11">IF(O19&lt;&gt;0,N19/O19,0)</f>
        <v>8.4315784490782669E-2</v>
      </c>
      <c r="Q19" s="11">
        <f t="shared" ref="Q19:R24" si="12">SUM(B19,E19,H19,K19,N19)</f>
        <v>979.63623104706892</v>
      </c>
      <c r="R19" s="25">
        <f t="shared" si="12"/>
        <v>13855.010595438831</v>
      </c>
      <c r="S19" s="37">
        <f t="shared" ref="S19:S25" si="13">IF(R19&lt;&gt;0,Q19/R19,0)</f>
        <v>7.0706278013931811E-2</v>
      </c>
    </row>
    <row r="20" spans="1:19" ht="12.75" customHeight="1" x14ac:dyDescent="0.25">
      <c r="A20" s="134" t="s">
        <v>56</v>
      </c>
      <c r="B20" s="11">
        <v>93.868146747261406</v>
      </c>
      <c r="C20" s="25">
        <v>13689.138317584446</v>
      </c>
      <c r="D20" s="37">
        <f t="shared" si="7"/>
        <v>6.8571260344913489E-3</v>
      </c>
      <c r="E20" s="11">
        <v>4.0484709222488729E-3</v>
      </c>
      <c r="F20" s="25">
        <v>0.59040345793340554</v>
      </c>
      <c r="G20" s="37">
        <f t="shared" si="8"/>
        <v>6.8571260344913489E-3</v>
      </c>
      <c r="H20" s="11">
        <v>0.98616358728431031</v>
      </c>
      <c r="I20" s="25">
        <v>143.81587596959818</v>
      </c>
      <c r="J20" s="37">
        <f t="shared" si="9"/>
        <v>6.857126034491348E-3</v>
      </c>
      <c r="K20" s="11">
        <v>0</v>
      </c>
      <c r="L20" s="25">
        <v>0</v>
      </c>
      <c r="M20" s="37">
        <f t="shared" si="10"/>
        <v>0</v>
      </c>
      <c r="N20" s="11">
        <v>0.14719505666913987</v>
      </c>
      <c r="O20" s="25">
        <v>21.465998426855311</v>
      </c>
      <c r="P20" s="37">
        <f t="shared" si="11"/>
        <v>6.857126034491348E-3</v>
      </c>
      <c r="Q20" s="11">
        <f t="shared" si="12"/>
        <v>95.005553862137091</v>
      </c>
      <c r="R20" s="25">
        <f t="shared" si="12"/>
        <v>13855.010595438831</v>
      </c>
      <c r="S20" s="37">
        <f t="shared" si="13"/>
        <v>6.8571260344913489E-3</v>
      </c>
    </row>
    <row r="21" spans="1:19" ht="12.75" customHeight="1" x14ac:dyDescent="0.25">
      <c r="A21" s="114" t="s">
        <v>0</v>
      </c>
      <c r="B21" s="11">
        <v>13868.021038252748</v>
      </c>
      <c r="C21" s="25">
        <v>228152.30529307388</v>
      </c>
      <c r="D21" s="37">
        <f t="shared" si="7"/>
        <v>6.0784049586693985E-2</v>
      </c>
      <c r="E21" s="11">
        <v>0.59811855105299472</v>
      </c>
      <c r="F21" s="25">
        <v>9.8400576322234166</v>
      </c>
      <c r="G21" s="37">
        <f t="shared" si="8"/>
        <v>6.0784049586693978E-2</v>
      </c>
      <c r="H21" s="11">
        <v>145.6951889381647</v>
      </c>
      <c r="I21" s="25">
        <v>2396.9312661599674</v>
      </c>
      <c r="J21" s="37">
        <f t="shared" si="9"/>
        <v>6.0784049586694006E-2</v>
      </c>
      <c r="K21" s="11">
        <v>0</v>
      </c>
      <c r="L21" s="25">
        <v>0</v>
      </c>
      <c r="M21" s="37">
        <f t="shared" si="10"/>
        <v>0</v>
      </c>
      <c r="N21" s="11">
        <v>21.746505213431121</v>
      </c>
      <c r="O21" s="25">
        <v>357.7666404475882</v>
      </c>
      <c r="P21" s="37">
        <f t="shared" si="11"/>
        <v>6.0784049586693992E-2</v>
      </c>
      <c r="Q21" s="11">
        <f t="shared" si="12"/>
        <v>14036.060850955397</v>
      </c>
      <c r="R21" s="25">
        <f t="shared" si="12"/>
        <v>230916.84325731362</v>
      </c>
      <c r="S21" s="37">
        <f t="shared" si="13"/>
        <v>6.0784049586693999E-2</v>
      </c>
    </row>
    <row r="22" spans="1:19" ht="12.75" customHeight="1" x14ac:dyDescent="0.25">
      <c r="A22" s="114" t="s">
        <v>1</v>
      </c>
      <c r="B22" s="11">
        <v>0</v>
      </c>
      <c r="C22" s="25">
        <v>84487.080173078197</v>
      </c>
      <c r="D22" s="37">
        <f t="shared" si="7"/>
        <v>0</v>
      </c>
      <c r="E22" s="11">
        <v>0</v>
      </c>
      <c r="F22" s="25">
        <v>3.6438717417886544</v>
      </c>
      <c r="G22" s="37">
        <f t="shared" si="8"/>
        <v>0</v>
      </c>
      <c r="H22" s="11">
        <v>0</v>
      </c>
      <c r="I22" s="25">
        <v>887.60761717169771</v>
      </c>
      <c r="J22" s="37">
        <f t="shared" si="9"/>
        <v>0</v>
      </c>
      <c r="K22" s="11">
        <v>0</v>
      </c>
      <c r="L22" s="25">
        <v>0</v>
      </c>
      <c r="M22" s="37">
        <f t="shared" si="10"/>
        <v>0</v>
      </c>
      <c r="N22" s="11">
        <v>0</v>
      </c>
      <c r="O22" s="25">
        <v>132.48456462414637</v>
      </c>
      <c r="P22" s="37">
        <f t="shared" si="11"/>
        <v>0</v>
      </c>
      <c r="Q22" s="11">
        <f t="shared" si="12"/>
        <v>0</v>
      </c>
      <c r="R22" s="25">
        <f t="shared" si="12"/>
        <v>85510.816226615832</v>
      </c>
      <c r="S22" s="37">
        <f t="shared" si="13"/>
        <v>0</v>
      </c>
    </row>
    <row r="23" spans="1:19" ht="12.75" customHeight="1" x14ac:dyDescent="0.25">
      <c r="A23" s="114" t="s">
        <v>53</v>
      </c>
      <c r="B23" s="11">
        <v>12325.919026561894</v>
      </c>
      <c r="C23" s="25">
        <v>132257.60985534199</v>
      </c>
      <c r="D23" s="37">
        <f t="shared" si="7"/>
        <v>9.3196293506615499E-2</v>
      </c>
      <c r="E23" s="11">
        <v>0.53160871390577258</v>
      </c>
      <c r="F23" s="25">
        <v>5.704183008823593</v>
      </c>
      <c r="G23" s="37">
        <f t="shared" si="8"/>
        <v>9.3196293506615485E-2</v>
      </c>
      <c r="H23" s="11">
        <v>129.49411429777533</v>
      </c>
      <c r="I23" s="25">
        <v>1389.477085680272</v>
      </c>
      <c r="J23" s="37">
        <f t="shared" si="9"/>
        <v>9.3196293506615471E-2</v>
      </c>
      <c r="K23" s="11">
        <v>0</v>
      </c>
      <c r="L23" s="25">
        <v>0</v>
      </c>
      <c r="M23" s="37">
        <f t="shared" si="10"/>
        <v>0</v>
      </c>
      <c r="N23" s="11">
        <v>19.32832821871963</v>
      </c>
      <c r="O23" s="25">
        <v>207.39374380106241</v>
      </c>
      <c r="P23" s="37">
        <f t="shared" si="11"/>
        <v>9.3196293506615485E-2</v>
      </c>
      <c r="Q23" s="11">
        <f t="shared" si="12"/>
        <v>12475.273077792295</v>
      </c>
      <c r="R23" s="25">
        <f t="shared" si="12"/>
        <v>133860.18486783214</v>
      </c>
      <c r="S23" s="37">
        <f t="shared" si="13"/>
        <v>9.3196293506615499E-2</v>
      </c>
    </row>
    <row r="24" spans="1:19" ht="12.75" customHeight="1" x14ac:dyDescent="0.25">
      <c r="A24" s="134" t="s">
        <v>57</v>
      </c>
      <c r="B24" s="11">
        <v>3144.4904714475151</v>
      </c>
      <c r="C24" s="25">
        <v>11407.615264653694</v>
      </c>
      <c r="D24" s="37">
        <f t="shared" si="7"/>
        <v>0.2756483628257228</v>
      </c>
      <c r="E24" s="11">
        <v>0.13561978882165715</v>
      </c>
      <c r="F24" s="25">
        <v>0.49200288161117095</v>
      </c>
      <c r="G24" s="37">
        <f t="shared" si="8"/>
        <v>0.27564836282572269</v>
      </c>
      <c r="H24" s="11">
        <v>33.035508966139091</v>
      </c>
      <c r="I24" s="25">
        <v>119.84656330799839</v>
      </c>
      <c r="J24" s="37">
        <f t="shared" si="9"/>
        <v>0.27564836282572275</v>
      </c>
      <c r="K24" s="11">
        <v>0</v>
      </c>
      <c r="L24" s="25">
        <v>0</v>
      </c>
      <c r="M24" s="37">
        <f t="shared" si="10"/>
        <v>0</v>
      </c>
      <c r="N24" s="11">
        <v>4.9308894356518342</v>
      </c>
      <c r="O24" s="25">
        <v>17.888332022379409</v>
      </c>
      <c r="P24" s="37">
        <f t="shared" si="11"/>
        <v>0.27564836282572275</v>
      </c>
      <c r="Q24" s="11">
        <f t="shared" si="12"/>
        <v>3182.5924896381275</v>
      </c>
      <c r="R24" s="25">
        <f t="shared" si="12"/>
        <v>11545.842162865682</v>
      </c>
      <c r="S24" s="37">
        <f t="shared" si="13"/>
        <v>0.2756483628257228</v>
      </c>
    </row>
    <row r="25" spans="1:19" ht="12.75" customHeight="1" x14ac:dyDescent="0.25">
      <c r="A25" s="114" t="s">
        <v>55</v>
      </c>
      <c r="B25" s="11">
        <f>SUM(B19:B24)</f>
        <v>30399.316606134995</v>
      </c>
      <c r="C25" s="25">
        <f>C21</f>
        <v>228152.30529307388</v>
      </c>
      <c r="D25" s="37">
        <f t="shared" si="7"/>
        <v>0.13324133002769989</v>
      </c>
      <c r="E25" s="11">
        <f>SUM(E19:E24)</f>
        <v>1.3202398689464401</v>
      </c>
      <c r="F25" s="25">
        <f>F21</f>
        <v>9.8400576322234166</v>
      </c>
      <c r="G25" s="37">
        <f t="shared" si="8"/>
        <v>0.13416993256452345</v>
      </c>
      <c r="H25" s="11">
        <f>SUM(H19:H24)</f>
        <v>319.96851686937669</v>
      </c>
      <c r="I25" s="25">
        <f>I21</f>
        <v>2396.9312661599674</v>
      </c>
      <c r="J25" s="37">
        <f t="shared" si="9"/>
        <v>0.13349090204909633</v>
      </c>
      <c r="K25" s="11">
        <f>SUM(K19:K24)</f>
        <v>0</v>
      </c>
      <c r="L25" s="25">
        <f>L21</f>
        <v>0</v>
      </c>
      <c r="M25" s="37">
        <f t="shared" si="10"/>
        <v>0</v>
      </c>
      <c r="N25" s="11">
        <f>SUM(N19:N24)</f>
        <v>47.962840421709942</v>
      </c>
      <c r="O25" s="25">
        <f>O21</f>
        <v>357.7666404475882</v>
      </c>
      <c r="P25" s="37">
        <f t="shared" si="11"/>
        <v>0.13406180174234653</v>
      </c>
      <c r="Q25" s="11">
        <f>SUM(Q19:Q24)</f>
        <v>30768.568203295028</v>
      </c>
      <c r="R25" s="25">
        <f>R21</f>
        <v>230916.84325731362</v>
      </c>
      <c r="S25" s="37">
        <f t="shared" si="13"/>
        <v>0.13324523135373548</v>
      </c>
    </row>
    <row r="26" spans="1:19" ht="12.75" customHeight="1" x14ac:dyDescent="0.25">
      <c r="A26" s="114"/>
      <c r="B26" s="11"/>
      <c r="C26" s="25"/>
      <c r="D26" s="36"/>
      <c r="E26" s="11"/>
      <c r="F26" s="25"/>
      <c r="G26" s="36"/>
      <c r="H26" s="11"/>
      <c r="I26" s="25"/>
      <c r="J26" s="36"/>
      <c r="K26" s="11"/>
      <c r="L26" s="25"/>
      <c r="M26" s="36"/>
      <c r="N26" s="11"/>
      <c r="O26" s="25"/>
      <c r="P26" s="36"/>
      <c r="Q26" s="11"/>
      <c r="R26" s="25"/>
      <c r="S26" s="36"/>
    </row>
    <row r="27" spans="1:19" ht="12.75" customHeight="1" x14ac:dyDescent="0.25">
      <c r="A27" s="165" t="s">
        <v>69</v>
      </c>
      <c r="B27" s="11"/>
      <c r="C27" s="25"/>
      <c r="D27" s="36"/>
      <c r="E27" s="11"/>
      <c r="F27" s="25"/>
      <c r="G27" s="36"/>
      <c r="H27" s="11"/>
      <c r="I27" s="25"/>
      <c r="J27" s="36"/>
      <c r="K27" s="11"/>
      <c r="L27" s="25"/>
      <c r="M27" s="36"/>
      <c r="N27" s="11"/>
      <c r="O27" s="25"/>
      <c r="P27" s="36"/>
      <c r="Q27" s="11"/>
      <c r="R27" s="25"/>
      <c r="S27" s="36"/>
    </row>
    <row r="28" spans="1:19" ht="12.75" customHeight="1" x14ac:dyDescent="0.25">
      <c r="A28" s="134" t="s">
        <v>62</v>
      </c>
      <c r="B28" s="11">
        <v>445741.71431209019</v>
      </c>
      <c r="C28" s="25">
        <v>1133529.6658934711</v>
      </c>
      <c r="D28" s="37">
        <f>IF(C28&lt;&gt;0,B28/C28,0)</f>
        <v>0.39323339099444521</v>
      </c>
      <c r="E28" s="11">
        <v>68.613452843686645</v>
      </c>
      <c r="F28" s="25">
        <v>174.48531690091357</v>
      </c>
      <c r="G28" s="37">
        <f>IF(F28&lt;&gt;0,E28/F28,0)</f>
        <v>0.39323339099444532</v>
      </c>
      <c r="H28" s="11">
        <v>2711.8358172506823</v>
      </c>
      <c r="I28" s="25">
        <v>6896.2501134319755</v>
      </c>
      <c r="J28" s="37">
        <f>IF(I28&lt;&gt;0,H28/I28,0)</f>
        <v>0.3932333909944451</v>
      </c>
      <c r="K28" s="11">
        <v>0</v>
      </c>
      <c r="L28" s="25">
        <v>0</v>
      </c>
      <c r="M28" s="37">
        <f>IF(L28&lt;&gt;0,K28/L28,0)</f>
        <v>0</v>
      </c>
      <c r="N28" s="11">
        <v>6054.1791290524652</v>
      </c>
      <c r="O28" s="25">
        <v>15395.892789628298</v>
      </c>
      <c r="P28" s="37">
        <f>IF(O28&lt;&gt;0,N28/O28,0)</f>
        <v>0.39323339099444526</v>
      </c>
      <c r="Q28" s="11">
        <f>SUM(B28,E28,H28,K28,N28)</f>
        <v>454576.34271123697</v>
      </c>
      <c r="R28" s="25">
        <f>SUM(C28,F28,I28,L28,O28)</f>
        <v>1155996.2941134325</v>
      </c>
      <c r="S28" s="37">
        <f>IF(R28&lt;&gt;0,Q28/R28,0)</f>
        <v>0.3932333909944451</v>
      </c>
    </row>
    <row r="29" spans="1:19" ht="12.75" customHeight="1" x14ac:dyDescent="0.25">
      <c r="A29" s="134" t="s">
        <v>70</v>
      </c>
      <c r="B29" s="11">
        <v>0</v>
      </c>
      <c r="C29" s="25">
        <v>0</v>
      </c>
      <c r="D29" s="37">
        <f>IF(C29&lt;&gt;0,B29/C29,0)</f>
        <v>0</v>
      </c>
      <c r="E29" s="11">
        <v>35.02202578075174</v>
      </c>
      <c r="F29" s="25">
        <v>9.8400576322234183</v>
      </c>
      <c r="G29" s="37">
        <f>IF(F29&lt;&gt;0,E29/F29,0)</f>
        <v>3.5591281158826211</v>
      </c>
      <c r="H29" s="11">
        <v>15974.417511985361</v>
      </c>
      <c r="I29" s="25">
        <v>4417.2425734323551</v>
      </c>
      <c r="J29" s="37">
        <f>IF(I29&lt;&gt;0,H29/I29,0)</f>
        <v>3.6163776940990289</v>
      </c>
      <c r="K29" s="11">
        <v>0</v>
      </c>
      <c r="L29" s="25">
        <v>0</v>
      </c>
      <c r="M29" s="37">
        <f>IF(L29&lt;&gt;0,K29/L29,0)</f>
        <v>0</v>
      </c>
      <c r="N29" s="11">
        <v>0</v>
      </c>
      <c r="O29" s="25">
        <v>0</v>
      </c>
      <c r="P29" s="37">
        <f>IF(O29&lt;&gt;0,N29/O29,0)</f>
        <v>0</v>
      </c>
      <c r="Q29" s="11">
        <f>SUM(B29,E29,H29,K29,N29)</f>
        <v>16009.439537766113</v>
      </c>
      <c r="R29" s="25">
        <f>SUM(C29,F29,I29,L29,O29)</f>
        <v>4427.0826310645789</v>
      </c>
      <c r="S29" s="37">
        <f>IF(R29&lt;&gt;0,Q29/R29,0)</f>
        <v>3.6162504457063473</v>
      </c>
    </row>
    <row r="30" spans="1:19" ht="12.75" customHeight="1" x14ac:dyDescent="0.25">
      <c r="A30" s="114" t="s">
        <v>55</v>
      </c>
      <c r="B30" s="11">
        <f>SUM(B28:B29)</f>
        <v>445741.71431209019</v>
      </c>
      <c r="C30" s="25">
        <f>C28</f>
        <v>1133529.6658934711</v>
      </c>
      <c r="D30" s="37">
        <f>IF(C30&lt;&gt;0,B30/C30,0)</f>
        <v>0.39323339099444521</v>
      </c>
      <c r="E30" s="11">
        <f>SUM(E28:E29)</f>
        <v>103.63547862443838</v>
      </c>
      <c r="F30" s="25">
        <f>F28</f>
        <v>174.48531690091357</v>
      </c>
      <c r="G30" s="37">
        <f>IF(F30&lt;&gt;0,E30/F30,0)</f>
        <v>0.59394956816504352</v>
      </c>
      <c r="H30" s="11">
        <f>SUM(H28:H29)</f>
        <v>18686.253329236042</v>
      </c>
      <c r="I30" s="25">
        <f>I28</f>
        <v>6896.2501134319755</v>
      </c>
      <c r="J30" s="37">
        <f>IF(I30&lt;&gt;0,H30/I30,0)</f>
        <v>2.7096252342762948</v>
      </c>
      <c r="K30" s="11">
        <f>SUM(K28:K29)</f>
        <v>0</v>
      </c>
      <c r="L30" s="25">
        <f>L28</f>
        <v>0</v>
      </c>
      <c r="M30" s="37">
        <f>IF(L30&lt;&gt;0,K30/L30,0)</f>
        <v>0</v>
      </c>
      <c r="N30" s="11">
        <f>SUM(N28:N29)</f>
        <v>6054.1791290524652</v>
      </c>
      <c r="O30" s="25">
        <f>O28</f>
        <v>15395.892789628298</v>
      </c>
      <c r="P30" s="37">
        <f>IF(O30&lt;&gt;0,N30/O30,0)</f>
        <v>0.39323339099444526</v>
      </c>
      <c r="Q30" s="11">
        <f>SUM(Q28:Q29)</f>
        <v>470585.78224900307</v>
      </c>
      <c r="R30" s="25">
        <f>R28</f>
        <v>1155996.2941134325</v>
      </c>
      <c r="S30" s="37">
        <f>IF(R30&lt;&gt;0,Q30/R30,0)</f>
        <v>0.40708243153141688</v>
      </c>
    </row>
    <row r="31" spans="1:19" ht="12.75" customHeight="1" x14ac:dyDescent="0.25">
      <c r="A31" s="114"/>
      <c r="B31" s="11"/>
      <c r="C31" s="32"/>
      <c r="D31" s="36"/>
      <c r="E31" s="11"/>
      <c r="F31" s="32"/>
      <c r="G31" s="36"/>
      <c r="H31" s="11"/>
      <c r="I31" s="32"/>
      <c r="J31" s="36"/>
      <c r="K31" s="11"/>
      <c r="L31" s="12"/>
      <c r="M31" s="36"/>
      <c r="N31" s="11"/>
      <c r="O31" s="25"/>
      <c r="P31" s="36"/>
      <c r="Q31" s="11"/>
      <c r="R31" s="25"/>
      <c r="S31" s="36"/>
    </row>
    <row r="32" spans="1:19" ht="12.75" customHeight="1" x14ac:dyDescent="0.25">
      <c r="A32" s="161" t="s">
        <v>71</v>
      </c>
      <c r="B32" s="39">
        <f>SUM(B16,B25,B30)</f>
        <v>517363.93328572356</v>
      </c>
      <c r="C32" s="40">
        <f>C28</f>
        <v>1133529.6658934711</v>
      </c>
      <c r="D32" s="42">
        <f>IF(C32&lt;&gt;0,B32/C32,0)</f>
        <v>0.45641852070799294</v>
      </c>
      <c r="E32" s="39">
        <f>SUM(E16,E25,E30)</f>
        <v>113.5902296416559</v>
      </c>
      <c r="F32" s="40">
        <f>F28</f>
        <v>174.48531690091357</v>
      </c>
      <c r="G32" s="42">
        <f>IF(F32&lt;&gt;0,E32/F32,0)</f>
        <v>0.65100165251246511</v>
      </c>
      <c r="H32" s="39">
        <f>SUM(H16,H25,H30)</f>
        <v>19215.102227292366</v>
      </c>
      <c r="I32" s="40">
        <f>I28</f>
        <v>6896.2501134319755</v>
      </c>
      <c r="J32" s="42">
        <f>IF(I32&lt;&gt;0,H32/I32,0)</f>
        <v>2.7863116782650756</v>
      </c>
      <c r="K32" s="39">
        <f>SUM(K16,K25,K30)</f>
        <v>0</v>
      </c>
      <c r="L32" s="40">
        <f>L28</f>
        <v>0</v>
      </c>
      <c r="M32" s="42">
        <f>IF(L32&lt;&gt;0,K32/L32,0)</f>
        <v>0</v>
      </c>
      <c r="N32" s="39">
        <f>SUM(N16,N25,N30)</f>
        <v>6822.4937234993995</v>
      </c>
      <c r="O32" s="40">
        <f>O28</f>
        <v>15395.892789628298</v>
      </c>
      <c r="P32" s="42">
        <f>IF(O32&lt;&gt;0,N32/O32,0)</f>
        <v>0.443137258535308</v>
      </c>
      <c r="Q32" s="39">
        <f>SUM(Q16,Q25,Q30)</f>
        <v>543515.11946615693</v>
      </c>
      <c r="R32" s="40">
        <f>R28</f>
        <v>1155996.2941134325</v>
      </c>
      <c r="S32" s="42">
        <f>IF(R32&lt;&gt;0,Q32/R32,0)</f>
        <v>0.47017029573005215</v>
      </c>
    </row>
    <row r="33" spans="1:19" ht="12.75" customHeight="1" x14ac:dyDescent="0.25">
      <c r="A33" s="168"/>
      <c r="B33" s="128"/>
      <c r="C33" s="129"/>
      <c r="D33" s="143"/>
      <c r="E33" s="128"/>
      <c r="F33" s="129"/>
      <c r="G33" s="143"/>
      <c r="H33" s="128"/>
      <c r="I33" s="129"/>
      <c r="J33" s="143"/>
      <c r="K33" s="128"/>
      <c r="L33" s="129"/>
      <c r="M33" s="143"/>
      <c r="N33" s="128"/>
      <c r="O33" s="129"/>
      <c r="P33" s="143"/>
      <c r="Q33" s="128"/>
      <c r="R33" s="129"/>
      <c r="S33" s="143"/>
    </row>
    <row r="34" spans="1:19" ht="12.75" customHeight="1" x14ac:dyDescent="0.25">
      <c r="A34" s="166" t="s">
        <v>68</v>
      </c>
      <c r="B34" s="11"/>
      <c r="C34" s="25"/>
      <c r="D34" s="36"/>
      <c r="E34" s="11"/>
      <c r="F34" s="25"/>
      <c r="G34" s="36"/>
      <c r="H34" s="11"/>
      <c r="I34" s="25"/>
      <c r="J34" s="36"/>
      <c r="K34" s="11"/>
      <c r="L34" s="25"/>
      <c r="M34" s="36"/>
      <c r="N34" s="11"/>
      <c r="O34" s="25"/>
      <c r="P34" s="36"/>
      <c r="Q34" s="11"/>
      <c r="R34" s="25"/>
      <c r="S34" s="36"/>
    </row>
    <row r="35" spans="1:19" ht="12.75" customHeight="1" x14ac:dyDescent="0.25">
      <c r="A35" s="164" t="s">
        <v>60</v>
      </c>
      <c r="B35" s="11"/>
      <c r="C35" s="25"/>
      <c r="D35" s="36"/>
      <c r="E35" s="11"/>
      <c r="F35" s="25"/>
      <c r="G35" s="36"/>
      <c r="H35" s="11"/>
      <c r="I35" s="25"/>
      <c r="J35" s="36"/>
      <c r="K35" s="11"/>
      <c r="L35" s="25"/>
      <c r="M35" s="36"/>
      <c r="N35" s="11"/>
      <c r="O35" s="25"/>
      <c r="P35" s="36"/>
      <c r="Q35" s="11"/>
      <c r="R35" s="25"/>
      <c r="S35" s="36"/>
    </row>
    <row r="36" spans="1:19" ht="12.75" customHeight="1" x14ac:dyDescent="0.25">
      <c r="A36" s="114" t="s">
        <v>2</v>
      </c>
      <c r="B36" s="11">
        <v>1108.5589136573344</v>
      </c>
      <c r="C36" s="25">
        <v>14793.447011183482</v>
      </c>
      <c r="D36" s="37">
        <f>IF(C36&lt;&gt;0,B36/C36,0)</f>
        <v>7.4935808592770242E-2</v>
      </c>
      <c r="E36" s="11">
        <v>9.8999730186230455</v>
      </c>
      <c r="F36" s="25">
        <v>301.08593192581816</v>
      </c>
      <c r="G36" s="37">
        <f>IF(F36&lt;&gt;0,E36/F36,0)</f>
        <v>3.2880888706092751E-2</v>
      </c>
      <c r="H36" s="11">
        <v>65.818065136732514</v>
      </c>
      <c r="I36" s="25">
        <v>949.27222411185255</v>
      </c>
      <c r="J36" s="37">
        <f>IF(I36&lt;&gt;0,H36/I36,0)</f>
        <v>6.9335290199091709E-2</v>
      </c>
      <c r="K36" s="11">
        <v>0</v>
      </c>
      <c r="L36" s="25">
        <v>0</v>
      </c>
      <c r="M36" s="37">
        <f>IF(L36&lt;&gt;0,K36/L36,0)</f>
        <v>0</v>
      </c>
      <c r="N36" s="11">
        <v>38.452122819898186</v>
      </c>
      <c r="O36" s="25">
        <v>470.49667907404489</v>
      </c>
      <c r="P36" s="37">
        <f>IF(O36&lt;&gt;0,N36/O36,0)</f>
        <v>8.1726661483718446E-2</v>
      </c>
      <c r="Q36" s="11">
        <f t="shared" ref="Q36:R38" si="14">SUM(B36,E36,H36,K36,N36)</f>
        <v>1222.7290746325882</v>
      </c>
      <c r="R36" s="25">
        <f t="shared" si="14"/>
        <v>16514.301846295195</v>
      </c>
      <c r="S36" s="37">
        <f>IF(R36&lt;&gt;0,Q36/R36,0)</f>
        <v>7.4040615583570321E-2</v>
      </c>
    </row>
    <row r="37" spans="1:19" ht="12.75" customHeight="1" x14ac:dyDescent="0.25">
      <c r="A37" s="114" t="s">
        <v>64</v>
      </c>
      <c r="B37" s="11">
        <v>1979.4851338382605</v>
      </c>
      <c r="C37" s="25">
        <v>14793.447011183485</v>
      </c>
      <c r="D37" s="37">
        <f>IF(C37&lt;&gt;0,B37/C37,0)</f>
        <v>0.13380824173986075</v>
      </c>
      <c r="E37" s="11">
        <v>44.610567587464729</v>
      </c>
      <c r="F37" s="25">
        <v>301.08593192581816</v>
      </c>
      <c r="G37" s="37">
        <f>IF(F37&lt;&gt;0,E37/F37,0)</f>
        <v>0.14816556622929802</v>
      </c>
      <c r="H37" s="11">
        <v>127.36658702474662</v>
      </c>
      <c r="I37" s="25">
        <v>949.27222411185255</v>
      </c>
      <c r="J37" s="37">
        <f>IF(I37&lt;&gt;0,H37/I37,0)</f>
        <v>0.13417287874815037</v>
      </c>
      <c r="K37" s="11">
        <v>0</v>
      </c>
      <c r="L37" s="25">
        <v>0</v>
      </c>
      <c r="M37" s="37">
        <f>IF(L37&lt;&gt;0,K37/L37,0)</f>
        <v>0</v>
      </c>
      <c r="N37" s="11">
        <v>62.198336181719057</v>
      </c>
      <c r="O37" s="25">
        <v>470.49667907404489</v>
      </c>
      <c r="P37" s="37">
        <f>IF(O37&lt;&gt;0,N37/O37,0)</f>
        <v>0.13219718426945695</v>
      </c>
      <c r="Q37" s="11">
        <f t="shared" si="14"/>
        <v>2213.6606246321908</v>
      </c>
      <c r="R37" s="25">
        <f t="shared" si="14"/>
        <v>16514.301846295199</v>
      </c>
      <c r="S37" s="37">
        <f>IF(R37&lt;&gt;0,Q37/R37,0)</f>
        <v>0.13404506259093243</v>
      </c>
    </row>
    <row r="38" spans="1:19" ht="12.75" customHeight="1" x14ac:dyDescent="0.25">
      <c r="A38" s="114" t="s">
        <v>65</v>
      </c>
      <c r="B38" s="11">
        <v>0</v>
      </c>
      <c r="C38" s="25">
        <v>0</v>
      </c>
      <c r="D38" s="37">
        <f>IF(C38&lt;&gt;0,B38/C38,0)</f>
        <v>0</v>
      </c>
      <c r="E38" s="11">
        <v>0</v>
      </c>
      <c r="F38" s="25">
        <v>0</v>
      </c>
      <c r="G38" s="37">
        <f>IF(F38&lt;&gt;0,E38/F38,0)</f>
        <v>0</v>
      </c>
      <c r="H38" s="11">
        <v>66.175100977033026</v>
      </c>
      <c r="I38" s="25">
        <v>314.28499641211391</v>
      </c>
      <c r="J38" s="37">
        <f>IF(I38&lt;&gt;0,H38/I38,0)</f>
        <v>0.21055762041615025</v>
      </c>
      <c r="K38" s="11">
        <v>0</v>
      </c>
      <c r="L38" s="25">
        <v>0</v>
      </c>
      <c r="M38" s="37">
        <f>IF(L38&lt;&gt;0,K38/L38,0)</f>
        <v>0</v>
      </c>
      <c r="N38" s="11">
        <v>0</v>
      </c>
      <c r="O38" s="25">
        <v>0</v>
      </c>
      <c r="P38" s="37">
        <f>IF(O38&lt;&gt;0,N38/O38,0)</f>
        <v>0</v>
      </c>
      <c r="Q38" s="11">
        <f t="shared" si="14"/>
        <v>66.175100977033026</v>
      </c>
      <c r="R38" s="25">
        <f t="shared" si="14"/>
        <v>314.28499641211391</v>
      </c>
      <c r="S38" s="37">
        <f>IF(R38&lt;&gt;0,Q38/R38,0)</f>
        <v>0.21055762041615025</v>
      </c>
    </row>
    <row r="39" spans="1:19" ht="12.75" customHeight="1" x14ac:dyDescent="0.25">
      <c r="A39" s="114" t="s">
        <v>55</v>
      </c>
      <c r="B39" s="11">
        <f>SUM(B36:B38)</f>
        <v>3088.0440474955949</v>
      </c>
      <c r="C39" s="25">
        <f>C36</f>
        <v>14793.447011183482</v>
      </c>
      <c r="D39" s="37">
        <f>IF(C39&lt;&gt;0,B39/C39,0)</f>
        <v>0.20874405033263105</v>
      </c>
      <c r="E39" s="11">
        <f>SUM(E36:E38)</f>
        <v>54.510540606087773</v>
      </c>
      <c r="F39" s="25">
        <f>F36</f>
        <v>301.08593192581816</v>
      </c>
      <c r="G39" s="37">
        <f>IF(F39&lt;&gt;0,E39/F39,0)</f>
        <v>0.18104645493539079</v>
      </c>
      <c r="H39" s="11">
        <f>SUM(H36:H38)</f>
        <v>259.35975313851213</v>
      </c>
      <c r="I39" s="25">
        <f>I36</f>
        <v>949.27222411185255</v>
      </c>
      <c r="J39" s="37">
        <f>IF(I39&lt;&gt;0,H39/I39,0)</f>
        <v>0.27321957448104139</v>
      </c>
      <c r="K39" s="11">
        <f>SUM(K36:K38)</f>
        <v>0</v>
      </c>
      <c r="L39" s="25">
        <f>L36</f>
        <v>0</v>
      </c>
      <c r="M39" s="37">
        <f>IF(L39&lt;&gt;0,K39/L39,0)</f>
        <v>0</v>
      </c>
      <c r="N39" s="11">
        <f>SUM(N36:N38)</f>
        <v>100.65045900161724</v>
      </c>
      <c r="O39" s="25">
        <f>O36</f>
        <v>470.49667907404489</v>
      </c>
      <c r="P39" s="37">
        <f>IF(O39&lt;&gt;0,N39/O39,0)</f>
        <v>0.21392384575317538</v>
      </c>
      <c r="Q39" s="11">
        <f>SUM(Q36:Q38)</f>
        <v>3502.564800241812</v>
      </c>
      <c r="R39" s="25">
        <f>R36</f>
        <v>16514.301846295195</v>
      </c>
      <c r="S39" s="37">
        <f>IF(R39&lt;&gt;0,Q39/R39,0)</f>
        <v>0.21209281705284894</v>
      </c>
    </row>
    <row r="40" spans="1:19" ht="12.75" customHeight="1" x14ac:dyDescent="0.25">
      <c r="A40" s="114"/>
      <c r="B40" s="11"/>
      <c r="C40" s="32"/>
      <c r="D40" s="36"/>
      <c r="E40" s="11"/>
      <c r="F40" s="32"/>
      <c r="G40" s="36"/>
      <c r="H40" s="11"/>
      <c r="I40" s="32"/>
      <c r="J40" s="36"/>
      <c r="K40" s="11"/>
      <c r="L40" s="32"/>
      <c r="M40" s="36"/>
      <c r="N40" s="11"/>
      <c r="O40" s="32"/>
      <c r="P40" s="36"/>
      <c r="Q40" s="11"/>
      <c r="R40" s="25"/>
      <c r="S40" s="36"/>
    </row>
    <row r="41" spans="1:19" ht="12.75" customHeight="1" x14ac:dyDescent="0.25">
      <c r="A41" s="164" t="s">
        <v>61</v>
      </c>
      <c r="B41" s="11"/>
      <c r="C41" s="32"/>
      <c r="D41" s="36"/>
      <c r="E41" s="11"/>
      <c r="F41" s="32"/>
      <c r="G41" s="36"/>
      <c r="H41" s="11"/>
      <c r="I41" s="32"/>
      <c r="J41" s="36"/>
      <c r="K41" s="11"/>
      <c r="L41" s="32"/>
      <c r="M41" s="36"/>
      <c r="N41" s="11"/>
      <c r="O41" s="32"/>
      <c r="P41" s="36"/>
      <c r="Q41" s="11"/>
      <c r="R41" s="25"/>
      <c r="S41" s="36"/>
    </row>
    <row r="42" spans="1:19" ht="12.75" customHeight="1" x14ac:dyDescent="0.25">
      <c r="A42" s="114" t="s">
        <v>2</v>
      </c>
      <c r="B42" s="11">
        <v>0</v>
      </c>
      <c r="C42" s="25">
        <v>0</v>
      </c>
      <c r="D42" s="37">
        <f>IF(C42&lt;&gt;0,B42/C42,0)</f>
        <v>0</v>
      </c>
      <c r="E42" s="11">
        <v>0</v>
      </c>
      <c r="F42" s="25">
        <v>0</v>
      </c>
      <c r="G42" s="37">
        <f>IF(F42&lt;&gt;0,E42/F42,0)</f>
        <v>0</v>
      </c>
      <c r="H42" s="11">
        <v>0</v>
      </c>
      <c r="I42" s="25">
        <v>0</v>
      </c>
      <c r="J42" s="37">
        <f>IF(I42&lt;&gt;0,H42/I42,0)</f>
        <v>0</v>
      </c>
      <c r="K42" s="11">
        <v>0</v>
      </c>
      <c r="L42" s="25">
        <v>0</v>
      </c>
      <c r="M42" s="37">
        <f>IF(L42&lt;&gt;0,K42/L42,0)</f>
        <v>0</v>
      </c>
      <c r="N42" s="11">
        <v>0</v>
      </c>
      <c r="O42" s="25">
        <v>0</v>
      </c>
      <c r="P42" s="37">
        <f>IF(O42&lt;&gt;0,N42/O42,0)</f>
        <v>0</v>
      </c>
      <c r="Q42" s="11">
        <f t="shared" ref="Q42:R44" si="15">SUM(B42,E42,H42,K42,N42)</f>
        <v>0</v>
      </c>
      <c r="R42" s="25">
        <f t="shared" si="15"/>
        <v>0</v>
      </c>
      <c r="S42" s="37">
        <f>IF(R42&lt;&gt;0,Q42/R42,0)</f>
        <v>0</v>
      </c>
    </row>
    <row r="43" spans="1:19" ht="12.75" customHeight="1" x14ac:dyDescent="0.25">
      <c r="A43" s="114" t="s">
        <v>3</v>
      </c>
      <c r="B43" s="11">
        <v>0</v>
      </c>
      <c r="C43" s="25">
        <v>0</v>
      </c>
      <c r="D43" s="37">
        <f>IF(C43&lt;&gt;0,B43/C43,0)</f>
        <v>0</v>
      </c>
      <c r="E43" s="11">
        <v>0</v>
      </c>
      <c r="F43" s="25">
        <v>0</v>
      </c>
      <c r="G43" s="37">
        <f>IF(F43&lt;&gt;0,E43/F43,0)</f>
        <v>0</v>
      </c>
      <c r="H43" s="11">
        <v>0</v>
      </c>
      <c r="I43" s="25">
        <v>0</v>
      </c>
      <c r="J43" s="37">
        <f>IF(I43&lt;&gt;0,H43/I43,0)</f>
        <v>0</v>
      </c>
      <c r="K43" s="11">
        <v>0</v>
      </c>
      <c r="L43" s="25">
        <v>0</v>
      </c>
      <c r="M43" s="37">
        <f>IF(L43&lt;&gt;0,K43/L43,0)</f>
        <v>0</v>
      </c>
      <c r="N43" s="11">
        <v>0</v>
      </c>
      <c r="O43" s="25">
        <v>0</v>
      </c>
      <c r="P43" s="37">
        <f>IF(O43&lt;&gt;0,N43/O43,0)</f>
        <v>0</v>
      </c>
      <c r="Q43" s="11">
        <f t="shared" si="15"/>
        <v>0</v>
      </c>
      <c r="R43" s="25">
        <f t="shared" si="15"/>
        <v>0</v>
      </c>
      <c r="S43" s="37">
        <f>IF(R43&lt;&gt;0,Q43/R43,0)</f>
        <v>0</v>
      </c>
    </row>
    <row r="44" spans="1:19" ht="12.75" customHeight="1" x14ac:dyDescent="0.25">
      <c r="A44" s="114" t="s">
        <v>66</v>
      </c>
      <c r="B44" s="11">
        <v>0</v>
      </c>
      <c r="C44" s="25">
        <v>0</v>
      </c>
      <c r="D44" s="37">
        <f>IF(C44&lt;&gt;0,B44/C44,0)</f>
        <v>0</v>
      </c>
      <c r="E44" s="11">
        <v>0</v>
      </c>
      <c r="F44" s="25">
        <v>0</v>
      </c>
      <c r="G44" s="37">
        <f>IF(F44&lt;&gt;0,E44/F44,0)</f>
        <v>0</v>
      </c>
      <c r="H44" s="11">
        <v>0</v>
      </c>
      <c r="I44" s="25">
        <v>0</v>
      </c>
      <c r="J44" s="37">
        <f>IF(I44&lt;&gt;0,H44/I44,0)</f>
        <v>0</v>
      </c>
      <c r="K44" s="11">
        <v>0</v>
      </c>
      <c r="L44" s="25">
        <v>0</v>
      </c>
      <c r="M44" s="37">
        <f>IF(L44&lt;&gt;0,K44/L44,0)</f>
        <v>0</v>
      </c>
      <c r="N44" s="11">
        <v>0</v>
      </c>
      <c r="O44" s="25">
        <v>0</v>
      </c>
      <c r="P44" s="37">
        <f>IF(O44&lt;&gt;0,N44/O44,0)</f>
        <v>0</v>
      </c>
      <c r="Q44" s="11">
        <f t="shared" si="15"/>
        <v>0</v>
      </c>
      <c r="R44" s="25">
        <f t="shared" si="15"/>
        <v>0</v>
      </c>
      <c r="S44" s="37">
        <f>IF(R44&lt;&gt;0,Q44/R44,0)</f>
        <v>0</v>
      </c>
    </row>
    <row r="45" spans="1:19" ht="12.75" customHeight="1" x14ac:dyDescent="0.25">
      <c r="A45" s="114" t="s">
        <v>55</v>
      </c>
      <c r="B45" s="11">
        <f>SUM(B42:B44)</f>
        <v>0</v>
      </c>
      <c r="C45" s="25">
        <f>C42</f>
        <v>0</v>
      </c>
      <c r="D45" s="37">
        <f>IF(C45&lt;&gt;0,B45/C45,0)</f>
        <v>0</v>
      </c>
      <c r="E45" s="11">
        <f>SUM(E42:E44)</f>
        <v>0</v>
      </c>
      <c r="F45" s="25">
        <f>F42</f>
        <v>0</v>
      </c>
      <c r="G45" s="37">
        <f>IF(F45&lt;&gt;0,E45/F45,0)</f>
        <v>0</v>
      </c>
      <c r="H45" s="11">
        <f>SUM(H42:H44)</f>
        <v>0</v>
      </c>
      <c r="I45" s="25">
        <f>I42</f>
        <v>0</v>
      </c>
      <c r="J45" s="37">
        <f>IF(I45&lt;&gt;0,H45/I45,0)</f>
        <v>0</v>
      </c>
      <c r="K45" s="11">
        <f>SUM(K42:K44)</f>
        <v>0</v>
      </c>
      <c r="L45" s="25">
        <f>L42</f>
        <v>0</v>
      </c>
      <c r="M45" s="37">
        <f>IF(L45&lt;&gt;0,K45/L45,0)</f>
        <v>0</v>
      </c>
      <c r="N45" s="11">
        <f>SUM(N42:N44)</f>
        <v>0</v>
      </c>
      <c r="O45" s="25">
        <f>O42</f>
        <v>0</v>
      </c>
      <c r="P45" s="37">
        <f>IF(O45&lt;&gt;0,N45/O45,0)</f>
        <v>0</v>
      </c>
      <c r="Q45" s="11">
        <f>SUM(Q42:Q44)</f>
        <v>0</v>
      </c>
      <c r="R45" s="25">
        <f>R42</f>
        <v>0</v>
      </c>
      <c r="S45" s="37">
        <f>IF(R45&lt;&gt;0,Q45/R45,0)</f>
        <v>0</v>
      </c>
    </row>
    <row r="46" spans="1:19" ht="12.75" customHeight="1" x14ac:dyDescent="0.25">
      <c r="A46" s="114"/>
      <c r="B46" s="11"/>
      <c r="C46" s="25"/>
      <c r="D46" s="36"/>
      <c r="E46" s="11"/>
      <c r="F46" s="25"/>
      <c r="G46" s="36"/>
      <c r="H46" s="11"/>
      <c r="I46" s="25"/>
      <c r="J46" s="36"/>
      <c r="K46" s="11"/>
      <c r="L46" s="25"/>
      <c r="M46" s="36"/>
      <c r="N46" s="11"/>
      <c r="O46" s="25"/>
      <c r="P46" s="36"/>
      <c r="Q46" s="11"/>
      <c r="R46" s="25"/>
      <c r="S46" s="36"/>
    </row>
    <row r="47" spans="1:19" ht="12.75" customHeight="1" x14ac:dyDescent="0.25">
      <c r="A47" s="165" t="s">
        <v>69</v>
      </c>
      <c r="B47" s="11"/>
      <c r="C47" s="25"/>
      <c r="D47" s="36"/>
      <c r="E47" s="11"/>
      <c r="F47" s="25"/>
      <c r="G47" s="36"/>
      <c r="H47" s="11"/>
      <c r="I47" s="25"/>
      <c r="J47" s="36"/>
      <c r="K47" s="11"/>
      <c r="L47" s="25"/>
      <c r="M47" s="36"/>
      <c r="N47" s="11"/>
      <c r="O47" s="25"/>
      <c r="P47" s="36"/>
      <c r="Q47" s="11"/>
      <c r="R47" s="25"/>
      <c r="S47" s="36"/>
    </row>
    <row r="48" spans="1:19" ht="12.75" customHeight="1" x14ac:dyDescent="0.25">
      <c r="A48" s="134" t="s">
        <v>62</v>
      </c>
      <c r="B48" s="11">
        <v>15833.636846654244</v>
      </c>
      <c r="C48" s="25">
        <v>14793.447011183482</v>
      </c>
      <c r="D48" s="37">
        <f>IF(C48&lt;&gt;0,B48/C48,0)</f>
        <v>1.0703142299887514</v>
      </c>
      <c r="E48" s="11">
        <v>322.25655738962763</v>
      </c>
      <c r="F48" s="25">
        <v>301.08593192581816</v>
      </c>
      <c r="G48" s="37">
        <f>IF(F48&lt;&gt;0,E48/F48,0)</f>
        <v>1.0703142299887511</v>
      </c>
      <c r="H48" s="11">
        <v>1016.019569599987</v>
      </c>
      <c r="I48" s="25">
        <v>949.27222411185255</v>
      </c>
      <c r="J48" s="37">
        <f>IF(I48&lt;&gt;0,H48/I48,0)</f>
        <v>1.0703142299887516</v>
      </c>
      <c r="K48" s="11">
        <v>0</v>
      </c>
      <c r="L48" s="25">
        <v>0</v>
      </c>
      <c r="M48" s="37">
        <f>IF(L48&lt;&gt;0,K48/L48,0)</f>
        <v>0</v>
      </c>
      <c r="N48" s="11">
        <v>503.57929077540103</v>
      </c>
      <c r="O48" s="25">
        <v>470.49667907404489</v>
      </c>
      <c r="P48" s="37">
        <f>IF(O48&lt;&gt;0,N48/O48,0)</f>
        <v>1.0703142299887514</v>
      </c>
      <c r="Q48" s="11">
        <f>SUM(B48,E48,H48,K48,N48)</f>
        <v>17675.492264419259</v>
      </c>
      <c r="R48" s="25">
        <f>SUM(C48,F48,I48,L48,O48)</f>
        <v>16514.301846295195</v>
      </c>
      <c r="S48" s="37">
        <f>IF(R48&lt;&gt;0,Q48/R48,0)</f>
        <v>1.0703142299887516</v>
      </c>
    </row>
    <row r="49" spans="1:19" ht="12.75" customHeight="1" x14ac:dyDescent="0.25">
      <c r="A49" s="134" t="s">
        <v>70</v>
      </c>
      <c r="B49" s="11">
        <v>0</v>
      </c>
      <c r="C49" s="25">
        <v>0</v>
      </c>
      <c r="D49" s="37">
        <f>IF(C49&lt;&gt;0,B49/C49,0)</f>
        <v>0</v>
      </c>
      <c r="E49" s="11">
        <v>0</v>
      </c>
      <c r="F49" s="25">
        <v>0</v>
      </c>
      <c r="G49" s="37">
        <f>IF(F49&lt;&gt;0,E49/F49,0)</f>
        <v>0</v>
      </c>
      <c r="H49" s="11">
        <v>1136.5732506147617</v>
      </c>
      <c r="I49" s="25">
        <v>314.28499641211374</v>
      </c>
      <c r="J49" s="37">
        <f>IF(I49&lt;&gt;0,H49/I49,0)</f>
        <v>3.6163776940990298</v>
      </c>
      <c r="K49" s="11">
        <v>0</v>
      </c>
      <c r="L49" s="25">
        <v>0</v>
      </c>
      <c r="M49" s="37">
        <f>IF(L49&lt;&gt;0,K49/L49,0)</f>
        <v>0</v>
      </c>
      <c r="N49" s="11">
        <v>0</v>
      </c>
      <c r="O49" s="25">
        <v>0</v>
      </c>
      <c r="P49" s="37">
        <f>IF(O49&lt;&gt;0,N49/O49,0)</f>
        <v>0</v>
      </c>
      <c r="Q49" s="11">
        <f>SUM(B49,E49,H49,K49,N49)</f>
        <v>1136.5732506147617</v>
      </c>
      <c r="R49" s="25">
        <f>SUM(C49,F49,I49,L49,O49)</f>
        <v>314.28499641211374</v>
      </c>
      <c r="S49" s="37">
        <f>IF(R49&lt;&gt;0,Q49/R49,0)</f>
        <v>3.6163776940990298</v>
      </c>
    </row>
    <row r="50" spans="1:19" ht="12.75" customHeight="1" x14ac:dyDescent="0.25">
      <c r="A50" s="114" t="s">
        <v>55</v>
      </c>
      <c r="B50" s="11">
        <f>SUM(B48:B49)</f>
        <v>15833.636846654244</v>
      </c>
      <c r="C50" s="25">
        <f>C48</f>
        <v>14793.447011183482</v>
      </c>
      <c r="D50" s="37">
        <f>IF(C50&lt;&gt;0,B50/C50,0)</f>
        <v>1.0703142299887514</v>
      </c>
      <c r="E50" s="11">
        <f>SUM(E48:E49)</f>
        <v>322.25655738962763</v>
      </c>
      <c r="F50" s="25">
        <f>F48</f>
        <v>301.08593192581816</v>
      </c>
      <c r="G50" s="37">
        <f>IF(F50&lt;&gt;0,E50/F50,0)</f>
        <v>1.0703142299887511</v>
      </c>
      <c r="H50" s="11">
        <f>SUM(H48:H49)</f>
        <v>2152.5928202147488</v>
      </c>
      <c r="I50" s="25">
        <f>I48</f>
        <v>949.27222411185255</v>
      </c>
      <c r="J50" s="37">
        <f>IF(I50&lt;&gt;0,H50/I50,0)</f>
        <v>2.2676243605765811</v>
      </c>
      <c r="K50" s="11">
        <f>SUM(K48:K49)</f>
        <v>0</v>
      </c>
      <c r="L50" s="25">
        <f>L48</f>
        <v>0</v>
      </c>
      <c r="M50" s="37">
        <f>IF(L50&lt;&gt;0,K50/L50,0)</f>
        <v>0</v>
      </c>
      <c r="N50" s="11">
        <f>SUM(N48:N49)</f>
        <v>503.57929077540103</v>
      </c>
      <c r="O50" s="25">
        <f>O48</f>
        <v>470.49667907404489</v>
      </c>
      <c r="P50" s="37">
        <f>IF(O50&lt;&gt;0,N50/O50,0)</f>
        <v>1.0703142299887514</v>
      </c>
      <c r="Q50" s="11">
        <f>SUM(Q48:Q49)</f>
        <v>18812.065515034021</v>
      </c>
      <c r="R50" s="25">
        <f>R48</f>
        <v>16514.301846295195</v>
      </c>
      <c r="S50" s="37">
        <f>IF(R50&lt;&gt;0,Q50/R50,0)</f>
        <v>1.1391378025014303</v>
      </c>
    </row>
    <row r="51" spans="1:19" ht="12.75" customHeight="1" x14ac:dyDescent="0.25">
      <c r="A51" s="114"/>
      <c r="B51" s="11"/>
      <c r="C51" s="32"/>
      <c r="D51" s="36"/>
      <c r="E51" s="11"/>
      <c r="F51" s="32"/>
      <c r="G51" s="36"/>
      <c r="H51" s="11"/>
      <c r="I51" s="32"/>
      <c r="J51" s="36"/>
      <c r="K51" s="11"/>
      <c r="L51" s="12"/>
      <c r="M51" s="36"/>
      <c r="N51" s="11"/>
      <c r="O51" s="25"/>
      <c r="P51" s="36"/>
      <c r="Q51" s="11"/>
      <c r="R51" s="32"/>
      <c r="S51" s="36"/>
    </row>
    <row r="52" spans="1:19" ht="12.75" customHeight="1" x14ac:dyDescent="0.25">
      <c r="A52" s="134" t="s">
        <v>72</v>
      </c>
      <c r="B52" s="11">
        <f>SUM(B39,B45,B50)</f>
        <v>18921.680894149838</v>
      </c>
      <c r="C52" s="25">
        <f>C48</f>
        <v>14793.447011183482</v>
      </c>
      <c r="D52" s="37">
        <f>IF(C52&lt;&gt;0,B52/C52,0)</f>
        <v>1.2790582803213824</v>
      </c>
      <c r="E52" s="11">
        <f>SUM(E39,E45,E50)</f>
        <v>376.7670979957154</v>
      </c>
      <c r="F52" s="25">
        <f>F48</f>
        <v>301.08593192581816</v>
      </c>
      <c r="G52" s="37">
        <f>IF(F52&lt;&gt;0,E52/F52,0)</f>
        <v>1.2513606849241421</v>
      </c>
      <c r="H52" s="11">
        <f>SUM(H39,H45,H50)</f>
        <v>2411.952573353261</v>
      </c>
      <c r="I52" s="25">
        <f>I48</f>
        <v>949.27222411185255</v>
      </c>
      <c r="J52" s="37">
        <f>IF(I52&lt;&gt;0,H52/I52,0)</f>
        <v>2.5408439350576226</v>
      </c>
      <c r="K52" s="11">
        <f>SUM(K39,K45,K50)</f>
        <v>0</v>
      </c>
      <c r="L52" s="25">
        <f>L48</f>
        <v>0</v>
      </c>
      <c r="M52" s="37">
        <f>IF(L52&lt;&gt;0,K52/L52,0)</f>
        <v>0</v>
      </c>
      <c r="N52" s="11">
        <f>SUM(N39,N45,N50)</f>
        <v>604.22974977701824</v>
      </c>
      <c r="O52" s="25">
        <f>O48</f>
        <v>470.49667907404489</v>
      </c>
      <c r="P52" s="37">
        <f>IF(O52&lt;&gt;0,N52/O52,0)</f>
        <v>1.2842380757419267</v>
      </c>
      <c r="Q52" s="11">
        <f>SUM(Q39,Q45,Q50)</f>
        <v>22314.630315275834</v>
      </c>
      <c r="R52" s="25">
        <f>R48</f>
        <v>16514.301846295195</v>
      </c>
      <c r="S52" s="37">
        <f>IF(R52&lt;&gt;0,Q52/R52,0)</f>
        <v>1.3512306195542791</v>
      </c>
    </row>
    <row r="53" spans="1:19" ht="12.75" customHeight="1" x14ac:dyDescent="0.25">
      <c r="A53" s="161"/>
      <c r="B53" s="39"/>
      <c r="C53" s="40"/>
      <c r="D53" s="48"/>
      <c r="E53" s="39"/>
      <c r="F53" s="40"/>
      <c r="G53" s="48"/>
      <c r="H53" s="39"/>
      <c r="I53" s="40"/>
      <c r="J53" s="48"/>
      <c r="K53" s="39"/>
      <c r="L53" s="40"/>
      <c r="M53" s="151"/>
      <c r="N53" s="39"/>
      <c r="O53" s="40"/>
      <c r="P53" s="157"/>
      <c r="Q53" s="158"/>
      <c r="R53" s="15"/>
      <c r="S53" s="48"/>
    </row>
    <row r="54" spans="1:19" ht="12.75" customHeight="1" x14ac:dyDescent="0.25">
      <c r="A54" s="167" t="s">
        <v>51</v>
      </c>
      <c r="B54" s="12">
        <f>SUM(B32,B52)</f>
        <v>536285.61417987337</v>
      </c>
      <c r="C54" s="25">
        <f>SUM(C32,C52)</f>
        <v>1148323.1129046546</v>
      </c>
      <c r="D54" s="13">
        <f>IF(C54&lt;&gt;0,B54/C54,0)</f>
        <v>0.4670163024267206</v>
      </c>
      <c r="E54" s="12">
        <f>SUM(E32,E52)</f>
        <v>490.35732763737133</v>
      </c>
      <c r="F54" s="25">
        <f>SUM(F32,F52)</f>
        <v>475.57124882673173</v>
      </c>
      <c r="G54" s="13">
        <f>IF(F54&lt;&gt;0,E54/F54,0)</f>
        <v>1.0310911957926765</v>
      </c>
      <c r="H54" s="12">
        <f>SUM(H32,H52)</f>
        <v>21627.054800645627</v>
      </c>
      <c r="I54" s="25">
        <f>SUM(I32,I52)</f>
        <v>7845.5223375438281</v>
      </c>
      <c r="J54" s="13">
        <f>IF(I54&lt;&gt;0,H54/I54,0)</f>
        <v>2.756611207025935</v>
      </c>
      <c r="K54" s="12">
        <f>SUM(K32,K52)</f>
        <v>0</v>
      </c>
      <c r="L54" s="25">
        <f>SUM(L32,L52)</f>
        <v>0</v>
      </c>
      <c r="M54" s="13">
        <f>IF(L54&lt;&gt;0,K54/L54,0)</f>
        <v>0</v>
      </c>
      <c r="N54" s="12">
        <f>SUM(N32,N52)</f>
        <v>7426.7234732764173</v>
      </c>
      <c r="O54" s="25">
        <f>SUM(O32,O52)</f>
        <v>15866.389468702344</v>
      </c>
      <c r="P54" s="13">
        <f>IF(O54&lt;&gt;0,N54/O54,0)</f>
        <v>0.46807898469441911</v>
      </c>
      <c r="Q54" s="12">
        <f>SUM(Q32,Q52)</f>
        <v>565829.74978143279</v>
      </c>
      <c r="R54" s="25">
        <f>SUM(R32,R52)</f>
        <v>1172510.5959597277</v>
      </c>
      <c r="S54" s="13">
        <f>IF(R54&lt;&gt;0,Q54/R54,0)</f>
        <v>0.48257964723831581</v>
      </c>
    </row>
    <row r="55" spans="1:19" ht="12.75" customHeight="1" x14ac:dyDescent="0.25">
      <c r="A55" s="76"/>
      <c r="B55" s="25"/>
      <c r="C55" s="58"/>
      <c r="D55" s="59"/>
      <c r="E55" s="58"/>
      <c r="G55" s="32"/>
      <c r="H55" s="58"/>
      <c r="J55" s="59"/>
      <c r="K55" s="58"/>
      <c r="L55" s="58"/>
      <c r="N55" s="58"/>
      <c r="O55" s="7"/>
      <c r="P55" s="7"/>
      <c r="Q55" s="7"/>
    </row>
    <row r="56" spans="1:19" ht="12.75" customHeight="1" x14ac:dyDescent="0.25">
      <c r="A56" s="76"/>
      <c r="B56" s="25"/>
      <c r="C56" s="58"/>
      <c r="D56" s="59"/>
      <c r="E56" s="58"/>
      <c r="G56" s="32"/>
      <c r="H56" s="58"/>
      <c r="J56" s="59"/>
      <c r="K56" s="58"/>
      <c r="L56" s="58"/>
      <c r="N56" s="58"/>
      <c r="O56" s="7"/>
      <c r="P56" s="70" t="s">
        <v>77</v>
      </c>
      <c r="Q56" s="173">
        <f>Q54-SUM(Q29,Q38,Q44,Q49)</f>
        <v>548617.56189207488</v>
      </c>
      <c r="R56" s="170">
        <f>R54</f>
        <v>1172510.5959597277</v>
      </c>
      <c r="S56" s="171">
        <f>IF(R56&lt;&gt;0,Q56/R56,0)</f>
        <v>0.46789987551713202</v>
      </c>
    </row>
    <row r="57" spans="1:19" ht="12.75" hidden="1" customHeight="1" x14ac:dyDescent="0.25">
      <c r="A57" s="76"/>
      <c r="B57" s="25"/>
      <c r="C57" s="58"/>
      <c r="D57" s="59"/>
      <c r="E57" s="58"/>
      <c r="G57" s="32"/>
      <c r="H57" s="58"/>
      <c r="J57" s="59"/>
      <c r="K57" s="58"/>
      <c r="L57" s="58"/>
      <c r="N57" s="58"/>
      <c r="O57" s="7"/>
      <c r="P57" s="7"/>
      <c r="Q57" s="7"/>
    </row>
    <row r="58" spans="1:19" ht="12.75" hidden="1" customHeight="1" x14ac:dyDescent="0.25">
      <c r="A58" s="84" t="s">
        <v>26</v>
      </c>
      <c r="B58" s="9">
        <v>0</v>
      </c>
      <c r="C58" s="9">
        <v>0</v>
      </c>
      <c r="D58" s="74"/>
      <c r="E58" s="9">
        <v>0</v>
      </c>
      <c r="F58" s="9">
        <v>0</v>
      </c>
      <c r="G58" s="74"/>
      <c r="H58" s="9">
        <v>0</v>
      </c>
      <c r="I58" s="9">
        <v>0</v>
      </c>
      <c r="J58" s="75"/>
      <c r="K58" s="9">
        <v>0</v>
      </c>
      <c r="L58" s="9">
        <v>0</v>
      </c>
      <c r="N58" s="9">
        <v>0</v>
      </c>
      <c r="O58" s="9">
        <v>0</v>
      </c>
      <c r="Q58" s="9">
        <v>0</v>
      </c>
      <c r="R58" s="9">
        <v>0</v>
      </c>
      <c r="S58" s="85"/>
    </row>
    <row r="59" spans="1:19" ht="12.75" hidden="1" customHeight="1" x14ac:dyDescent="0.25">
      <c r="A59" s="64"/>
      <c r="B59" s="9">
        <v>0</v>
      </c>
      <c r="C59" s="9">
        <v>0</v>
      </c>
      <c r="E59" s="9">
        <v>0</v>
      </c>
      <c r="F59" s="9">
        <v>0</v>
      </c>
      <c r="H59" s="9">
        <v>0</v>
      </c>
      <c r="I59" s="9">
        <v>0</v>
      </c>
      <c r="K59" s="9">
        <v>0</v>
      </c>
      <c r="L59" s="9">
        <v>0</v>
      </c>
      <c r="N59" s="9">
        <v>0</v>
      </c>
      <c r="O59" s="9">
        <v>0</v>
      </c>
      <c r="Q59" s="9">
        <v>0</v>
      </c>
      <c r="R59" s="9">
        <v>0</v>
      </c>
      <c r="S59" s="86"/>
    </row>
    <row r="60" spans="1:19" hidden="1" x14ac:dyDescent="0.25">
      <c r="A60" s="64"/>
      <c r="B60" s="9">
        <v>0</v>
      </c>
      <c r="C60" s="9">
        <v>0</v>
      </c>
      <c r="D60" s="5"/>
      <c r="E60" s="9">
        <v>0</v>
      </c>
      <c r="F60" s="9">
        <v>0</v>
      </c>
      <c r="G60" s="5"/>
      <c r="H60" s="9">
        <v>0</v>
      </c>
      <c r="I60" s="9">
        <v>0</v>
      </c>
      <c r="J60" s="5"/>
      <c r="K60" s="9">
        <v>0</v>
      </c>
      <c r="L60" s="9">
        <v>0</v>
      </c>
      <c r="M60" s="5"/>
      <c r="N60" s="9">
        <v>0</v>
      </c>
      <c r="O60" s="9">
        <v>0</v>
      </c>
      <c r="P60" s="5"/>
      <c r="Q60" s="9">
        <v>0</v>
      </c>
      <c r="R60" s="9">
        <v>0</v>
      </c>
    </row>
    <row r="61" spans="1:19" hidden="1" x14ac:dyDescent="0.25">
      <c r="A61" s="64"/>
      <c r="B61" s="9"/>
      <c r="C61" s="9">
        <v>0</v>
      </c>
      <c r="D61" s="5"/>
      <c r="E61" s="9"/>
      <c r="F61" s="9">
        <v>0</v>
      </c>
      <c r="G61" s="5"/>
      <c r="H61" s="9"/>
      <c r="I61" s="9">
        <v>0</v>
      </c>
      <c r="J61" s="65"/>
      <c r="K61" s="9"/>
      <c r="L61" s="9">
        <v>0</v>
      </c>
      <c r="M61" s="5"/>
      <c r="N61" s="9"/>
      <c r="O61" s="9">
        <v>0</v>
      </c>
      <c r="P61" s="5"/>
      <c r="Q61" s="9"/>
      <c r="R61" s="9">
        <v>0</v>
      </c>
    </row>
    <row r="62" spans="1:19" hidden="1" x14ac:dyDescent="0.25">
      <c r="A62" s="70"/>
      <c r="B62" s="6"/>
      <c r="C62" s="9">
        <v>0</v>
      </c>
      <c r="D62" s="6"/>
      <c r="E62" s="6"/>
      <c r="F62" s="9">
        <v>0</v>
      </c>
      <c r="G62" s="6"/>
      <c r="H62" s="6"/>
      <c r="I62" s="9">
        <v>0</v>
      </c>
      <c r="J62" s="6"/>
      <c r="K62" s="6"/>
      <c r="L62" s="9">
        <v>0</v>
      </c>
      <c r="M62" s="5"/>
      <c r="N62" s="5"/>
      <c r="O62" s="9">
        <v>0</v>
      </c>
      <c r="P62" s="5"/>
      <c r="Q62" s="50"/>
      <c r="R62" s="9">
        <v>0</v>
      </c>
    </row>
    <row r="63" spans="1:19" hidden="1" x14ac:dyDescent="0.25">
      <c r="A63" s="72"/>
      <c r="B63" s="87"/>
      <c r="C63" s="9">
        <f>C16+C25-C30</f>
        <v>0</v>
      </c>
      <c r="D63" s="87"/>
      <c r="E63" s="87"/>
      <c r="F63" s="9">
        <f>F16+F25-F30</f>
        <v>0</v>
      </c>
      <c r="G63" s="6"/>
      <c r="H63" s="6"/>
      <c r="I63" s="9">
        <f>I16+I25-I30</f>
        <v>-7.2759576141834259E-12</v>
      </c>
      <c r="J63" s="6"/>
      <c r="K63" s="6"/>
      <c r="L63" s="9">
        <f>L16+L25-L30</f>
        <v>0</v>
      </c>
      <c r="M63" s="5"/>
      <c r="N63" s="5"/>
      <c r="O63" s="9">
        <f>O16+O25-O30</f>
        <v>0</v>
      </c>
      <c r="P63" s="5"/>
      <c r="Q63" s="50"/>
      <c r="R63" s="9">
        <f>R16+R25-R30</f>
        <v>0</v>
      </c>
    </row>
    <row r="64" spans="1:19" hidden="1" x14ac:dyDescent="0.25">
      <c r="A64" s="72"/>
      <c r="B64" s="87"/>
      <c r="C64" s="9">
        <f>C39+C45-C50</f>
        <v>0</v>
      </c>
      <c r="D64" s="87"/>
      <c r="E64" s="87"/>
      <c r="F64" s="9">
        <f>F39+F45-F50</f>
        <v>0</v>
      </c>
      <c r="G64" s="6"/>
      <c r="H64" s="6"/>
      <c r="I64" s="9">
        <f>I39+I45-I50</f>
        <v>0</v>
      </c>
      <c r="J64" s="6"/>
      <c r="K64" s="6"/>
      <c r="L64" s="9">
        <f>L39+L45-L50</f>
        <v>0</v>
      </c>
      <c r="M64" s="5"/>
      <c r="N64" s="5"/>
      <c r="O64" s="9">
        <f>O39+O45-O50</f>
        <v>0</v>
      </c>
      <c r="P64" s="5"/>
      <c r="Q64" s="50"/>
      <c r="R64" s="9">
        <f>R39+R45-R50</f>
        <v>0</v>
      </c>
    </row>
    <row r="65" spans="1:18" hidden="1" x14ac:dyDescent="0.25"/>
    <row r="66" spans="1:18" hidden="1" x14ac:dyDescent="0.25">
      <c r="Q66" s="9">
        <v>0</v>
      </c>
      <c r="R66" s="9">
        <v>0</v>
      </c>
    </row>
    <row r="67" spans="1:18" hidden="1" x14ac:dyDescent="0.25">
      <c r="Q67" s="9">
        <v>0</v>
      </c>
      <c r="R67" s="9">
        <v>0</v>
      </c>
    </row>
    <row r="68" spans="1:18" hidden="1" x14ac:dyDescent="0.25">
      <c r="A68" s="72"/>
      <c r="B68" s="87"/>
      <c r="C68" s="87"/>
      <c r="D68" s="87"/>
      <c r="E68" s="87"/>
      <c r="F68" s="88"/>
      <c r="G68" s="6"/>
      <c r="H68" s="6"/>
      <c r="I68" s="6"/>
      <c r="J68" s="6"/>
      <c r="K68" s="6"/>
      <c r="L68" s="6"/>
      <c r="M68" s="5"/>
      <c r="N68" s="5"/>
      <c r="O68" s="5"/>
      <c r="P68" s="5"/>
      <c r="Q68" s="9">
        <v>0</v>
      </c>
      <c r="R68" s="9">
        <v>0</v>
      </c>
    </row>
    <row r="69" spans="1:18" hidden="1" x14ac:dyDescent="0.25">
      <c r="A69" s="32"/>
      <c r="B69" s="25"/>
      <c r="C69" s="25"/>
      <c r="D69" s="25"/>
      <c r="E69" s="25"/>
      <c r="F69" s="25"/>
      <c r="G69" s="5"/>
      <c r="H69" s="6"/>
      <c r="I69" s="5"/>
      <c r="J69" s="5"/>
      <c r="K69" s="5"/>
      <c r="L69" s="5"/>
      <c r="M69" s="5"/>
      <c r="N69" s="5"/>
      <c r="O69" s="5"/>
      <c r="P69" s="5"/>
      <c r="Q69" s="9">
        <v>0</v>
      </c>
      <c r="R69" s="9">
        <v>0</v>
      </c>
    </row>
    <row r="70" spans="1:18" hidden="1" x14ac:dyDescent="0.25">
      <c r="A70" s="81"/>
      <c r="B70" s="25"/>
      <c r="C70" s="25"/>
      <c r="D70" s="25"/>
      <c r="E70" s="25"/>
      <c r="F70" s="25"/>
      <c r="G70" s="5"/>
      <c r="H70" s="5"/>
      <c r="I70" s="5"/>
      <c r="J70" s="5"/>
      <c r="K70" s="5"/>
      <c r="L70" s="5"/>
      <c r="M70" s="5"/>
      <c r="N70" s="5"/>
      <c r="O70" s="5"/>
      <c r="P70" s="5"/>
      <c r="Q70" s="9">
        <v>0</v>
      </c>
      <c r="R70" s="9">
        <v>0</v>
      </c>
    </row>
    <row r="71" spans="1:18" hidden="1" x14ac:dyDescent="0.25">
      <c r="A71" s="82"/>
      <c r="B71" s="25"/>
      <c r="C71" s="25"/>
      <c r="D71" s="89"/>
      <c r="E71" s="25"/>
      <c r="F71" s="25"/>
      <c r="G71" s="5"/>
      <c r="H71" s="5"/>
      <c r="I71" s="5"/>
      <c r="J71" s="5"/>
      <c r="K71" s="5"/>
      <c r="L71" s="5"/>
      <c r="M71" s="5"/>
      <c r="N71" s="5"/>
      <c r="O71" s="5"/>
      <c r="P71" s="5"/>
      <c r="Q71" s="9">
        <v>0</v>
      </c>
      <c r="R71" s="9">
        <v>0</v>
      </c>
    </row>
    <row r="72" spans="1:18" hidden="1" x14ac:dyDescent="0.25">
      <c r="A72" s="82"/>
      <c r="B72" s="25"/>
      <c r="C72" s="25"/>
      <c r="D72" s="89"/>
      <c r="E72" s="25"/>
      <c r="F72" s="25"/>
      <c r="G72" s="5"/>
      <c r="H72" s="5"/>
      <c r="I72" s="5"/>
      <c r="J72" s="5"/>
      <c r="K72" s="5"/>
      <c r="L72" s="5"/>
      <c r="M72" s="5"/>
      <c r="N72" s="5"/>
      <c r="O72" s="5"/>
      <c r="P72" s="5"/>
      <c r="Q72" s="9">
        <v>0</v>
      </c>
      <c r="R72" s="9">
        <v>0</v>
      </c>
    </row>
    <row r="73" spans="1:18" hidden="1" x14ac:dyDescent="0.25">
      <c r="A73" s="81"/>
      <c r="B73" s="25"/>
      <c r="C73" s="25"/>
      <c r="D73" s="89"/>
      <c r="E73" s="25"/>
      <c r="F73" s="25"/>
      <c r="G73" s="5"/>
      <c r="H73" s="5"/>
      <c r="I73" s="5"/>
      <c r="J73" s="5"/>
      <c r="K73" s="5"/>
      <c r="L73" s="5"/>
      <c r="M73" s="5"/>
      <c r="N73" s="5"/>
      <c r="O73" s="5"/>
      <c r="P73" s="5"/>
      <c r="Q73" s="9">
        <v>0</v>
      </c>
      <c r="R73" s="9">
        <v>0</v>
      </c>
    </row>
    <row r="74" spans="1:18" hidden="1" x14ac:dyDescent="0.25">
      <c r="A74" s="82"/>
      <c r="B74" s="25"/>
      <c r="C74" s="25"/>
      <c r="D74" s="25"/>
      <c r="E74" s="25"/>
      <c r="F74" s="25"/>
      <c r="G74" s="5"/>
      <c r="H74" s="5"/>
      <c r="I74" s="5"/>
      <c r="J74" s="5"/>
      <c r="K74" s="5"/>
      <c r="L74" s="5"/>
      <c r="M74" s="5"/>
      <c r="N74" s="5"/>
      <c r="O74" s="5"/>
      <c r="P74" s="5"/>
      <c r="Q74" s="9">
        <v>0</v>
      </c>
      <c r="R74" s="9">
        <v>0</v>
      </c>
    </row>
    <row r="75" spans="1:18" hidden="1" x14ac:dyDescent="0.25">
      <c r="A75" s="82"/>
      <c r="B75" s="25"/>
      <c r="C75" s="25"/>
      <c r="D75" s="25"/>
      <c r="E75" s="25"/>
      <c r="F75" s="25"/>
      <c r="G75" s="5"/>
      <c r="H75" s="5"/>
      <c r="I75" s="5"/>
      <c r="J75" s="5"/>
      <c r="K75" s="5"/>
      <c r="L75" s="5"/>
      <c r="M75" s="5"/>
      <c r="N75" s="5"/>
      <c r="O75" s="5"/>
      <c r="P75" s="5"/>
      <c r="Q75" s="9">
        <v>0</v>
      </c>
      <c r="R75" s="9">
        <v>0</v>
      </c>
    </row>
    <row r="76" spans="1:18" hidden="1" x14ac:dyDescent="0.25">
      <c r="A76" s="32"/>
      <c r="B76" s="25"/>
      <c r="C76" s="25"/>
      <c r="D76" s="25"/>
      <c r="E76" s="25"/>
      <c r="F76" s="25"/>
      <c r="G76" s="5"/>
      <c r="H76" s="5"/>
      <c r="I76" s="5"/>
      <c r="J76" s="5"/>
      <c r="K76" s="5"/>
      <c r="L76" s="5"/>
      <c r="M76" s="5"/>
      <c r="N76" s="5"/>
      <c r="O76" s="5"/>
      <c r="P76" s="5"/>
      <c r="Q76" s="9">
        <v>0</v>
      </c>
      <c r="R76" s="9">
        <v>0</v>
      </c>
    </row>
    <row r="77" spans="1:18" hidden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9">
        <v>0</v>
      </c>
      <c r="R77" s="9">
        <v>0</v>
      </c>
    </row>
    <row r="78" spans="1:18" hidden="1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9">
        <v>0</v>
      </c>
      <c r="R78" s="9">
        <v>0</v>
      </c>
    </row>
    <row r="79" spans="1:18" hidden="1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9">
        <v>0</v>
      </c>
      <c r="R79" s="9">
        <v>0</v>
      </c>
    </row>
    <row r="80" spans="1:18" hidden="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9">
        <v>0</v>
      </c>
      <c r="R80" s="9">
        <v>0</v>
      </c>
    </row>
    <row r="81" spans="1:28" x14ac:dyDescent="0.25">
      <c r="A81" s="15"/>
      <c r="B81" s="15"/>
      <c r="C81" s="15"/>
      <c r="D81" s="15"/>
      <c r="E81" s="1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28" x14ac:dyDescent="0.25">
      <c r="A82" s="31" t="s">
        <v>27</v>
      </c>
      <c r="C82" s="2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0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x14ac:dyDescent="0.25">
      <c r="A83" s="83" t="s">
        <v>76</v>
      </c>
      <c r="C83" s="2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28" x14ac:dyDescent="0.25">
      <c r="A84" s="83" t="s">
        <v>97</v>
      </c>
      <c r="B84" s="7"/>
      <c r="C84" s="7"/>
      <c r="D84" s="7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2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2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2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2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2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2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2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2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2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2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2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2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</sheetData>
  <phoneticPr fontId="5" type="noConversion"/>
  <printOptions horizontalCentered="1"/>
  <pageMargins left="0.75" right="0.75" top="1" bottom="1" header="0.5" footer="0.5"/>
  <pageSetup scale="65" orientation="landscape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S77"/>
  <sheetViews>
    <sheetView zoomScale="70" workbookViewId="0"/>
  </sheetViews>
  <sheetFormatPr defaultRowHeight="13.2" x14ac:dyDescent="0.25"/>
  <cols>
    <col min="1" max="1" width="29.6640625" customWidth="1"/>
    <col min="2" max="3" width="8.66406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6640625" customWidth="1"/>
    <col min="19" max="19" width="7.6640625" customWidth="1"/>
  </cols>
  <sheetData>
    <row r="1" spans="1:19" s="3" customFormat="1" ht="15.6" x14ac:dyDescent="0.3">
      <c r="A1" s="57" t="s">
        <v>88</v>
      </c>
      <c r="B1" s="43"/>
      <c r="C1" s="43"/>
      <c r="D1" s="43"/>
      <c r="E1" s="43"/>
      <c r="F1" s="43"/>
      <c r="G1" s="43"/>
      <c r="H1" s="43"/>
      <c r="I1" s="43"/>
      <c r="J1" s="43"/>
    </row>
    <row r="2" spans="1:19" s="3" customFormat="1" ht="15.6" x14ac:dyDescent="0.3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ht="12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2.75" customHeight="1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ht="12.75" customHeight="1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 x14ac:dyDescent="0.25">
      <c r="A7" s="112" t="s">
        <v>29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 x14ac:dyDescent="0.25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172"/>
      <c r="N8" s="11"/>
      <c r="O8" s="25"/>
      <c r="P8" s="37"/>
      <c r="Q8" s="11"/>
      <c r="R8" s="25"/>
      <c r="S8" s="37"/>
    </row>
    <row r="9" spans="1:19" ht="12.75" customHeight="1" x14ac:dyDescent="0.25">
      <c r="A9" s="114" t="s">
        <v>2</v>
      </c>
      <c r="B9" s="11">
        <v>2354.6790651746769</v>
      </c>
      <c r="C9" s="25">
        <v>18405.588153981407</v>
      </c>
      <c r="D9" s="37">
        <f>IF(C9&lt;&gt;0,B9/C9,0)</f>
        <v>0.12793283460845689</v>
      </c>
      <c r="E9" s="11">
        <v>325.50063977739956</v>
      </c>
      <c r="F9" s="25">
        <v>3463.7532110862053</v>
      </c>
      <c r="G9" s="37">
        <f>IF(F9&lt;&gt;0,E9/F9,0)</f>
        <v>9.3973392427494903E-2</v>
      </c>
      <c r="H9" s="11">
        <v>423.25278193851636</v>
      </c>
      <c r="I9" s="25">
        <v>3350.6803323240456</v>
      </c>
      <c r="J9" s="37">
        <f>IF(I9&lt;&gt;0,H9/I9,0)</f>
        <v>0.12631846071837791</v>
      </c>
      <c r="K9" s="11">
        <v>41.927512259316799</v>
      </c>
      <c r="L9" s="25">
        <v>296.93836482236878</v>
      </c>
      <c r="M9" s="37">
        <f>IF(L9&lt;&gt;0,K9/L9,0)</f>
        <v>0.14119937746810932</v>
      </c>
      <c r="N9" s="11">
        <v>99.100404341286904</v>
      </c>
      <c r="O9" s="25">
        <v>879.09574120024149</v>
      </c>
      <c r="P9" s="37">
        <f>IF(O9&lt;&gt;0,N9/O9,0)</f>
        <v>0.11272993338129901</v>
      </c>
      <c r="Q9" s="11">
        <f t="shared" ref="Q9:R11" si="0">SUM(B9,E9,H9,K9,N9)</f>
        <v>3244.4604034911963</v>
      </c>
      <c r="R9" s="25">
        <f t="shared" si="0"/>
        <v>26396.05580341427</v>
      </c>
      <c r="S9" s="37">
        <f>IF(R9&lt;&gt;0,Q9/R9,0)</f>
        <v>0.1229145910152051</v>
      </c>
    </row>
    <row r="10" spans="1:19" ht="12.75" customHeight="1" x14ac:dyDescent="0.25">
      <c r="A10" s="114" t="s">
        <v>64</v>
      </c>
      <c r="B10" s="11">
        <v>8163.7341744122423</v>
      </c>
      <c r="C10" s="25">
        <v>18405.588153981407</v>
      </c>
      <c r="D10" s="37">
        <f>IF(C10&lt;&gt;0,B10/C10,0)</f>
        <v>0.44354649827619352</v>
      </c>
      <c r="E10" s="11">
        <v>1637.3693498429441</v>
      </c>
      <c r="F10" s="25">
        <v>3463.7532110862048</v>
      </c>
      <c r="G10" s="37">
        <f>IF(F10&lt;&gt;0,E10/F10,0)</f>
        <v>0.47271536107200846</v>
      </c>
      <c r="H10" s="11">
        <v>1487.5175437167904</v>
      </c>
      <c r="I10" s="25">
        <v>3350.6803323240447</v>
      </c>
      <c r="J10" s="37">
        <f>IF(I10&lt;&gt;0,H10/I10,0)</f>
        <v>0.44394492944214781</v>
      </c>
      <c r="K10" s="11">
        <v>126.95906982304606</v>
      </c>
      <c r="L10" s="25">
        <v>296.93836482236878</v>
      </c>
      <c r="M10" s="37">
        <f>IF(L10&lt;&gt;0,K10/L10,0)</f>
        <v>0.42756034539017596</v>
      </c>
      <c r="N10" s="11">
        <v>398.32961066061114</v>
      </c>
      <c r="O10" s="25">
        <v>879.09574120024149</v>
      </c>
      <c r="P10" s="37">
        <f>IF(O10&lt;&gt;0,N10/O10,0)</f>
        <v>0.45311288861070609</v>
      </c>
      <c r="Q10" s="11">
        <f t="shared" si="0"/>
        <v>11813.909748455633</v>
      </c>
      <c r="R10" s="25">
        <f t="shared" si="0"/>
        <v>26396.05580341427</v>
      </c>
      <c r="S10" s="37">
        <f>IF(R10&lt;&gt;0,Q10/R10,0)</f>
        <v>0.4475634479802672</v>
      </c>
    </row>
    <row r="11" spans="1:19" ht="12.75" customHeight="1" x14ac:dyDescent="0.25">
      <c r="A11" s="114" t="s">
        <v>65</v>
      </c>
      <c r="B11" s="11">
        <v>0</v>
      </c>
      <c r="C11" s="25">
        <v>0</v>
      </c>
      <c r="D11" s="37">
        <f>IF(C11&lt;&gt;0,B11/C11,0)</f>
        <v>0</v>
      </c>
      <c r="E11" s="11">
        <v>0.67100718890008293</v>
      </c>
      <c r="F11" s="25">
        <v>1.574928716240978</v>
      </c>
      <c r="G11" s="37">
        <f>IF(F11&lt;&gt;0,E11/F11,0)</f>
        <v>0.42605559348846928</v>
      </c>
      <c r="H11" s="11">
        <v>216.98881665115476</v>
      </c>
      <c r="I11" s="25">
        <v>509.2969555322299</v>
      </c>
      <c r="J11" s="37">
        <f>IF(I11&lt;&gt;0,H11/I11,0)</f>
        <v>0.42605559348846928</v>
      </c>
      <c r="K11" s="11">
        <v>117.77014202933304</v>
      </c>
      <c r="L11" s="25">
        <v>276.41965938071968</v>
      </c>
      <c r="M11" s="37">
        <f>IF(L11&lt;&gt;0,K11/L11,0)</f>
        <v>0.42605559348846928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335.4299658693879</v>
      </c>
      <c r="R11" s="25">
        <f t="shared" si="0"/>
        <v>787.29154362919053</v>
      </c>
      <c r="S11" s="37">
        <f>IF(R11&lt;&gt;0,Q11/R11,0)</f>
        <v>0.42605559348846933</v>
      </c>
    </row>
    <row r="12" spans="1:19" ht="12.75" customHeight="1" x14ac:dyDescent="0.25">
      <c r="A12" s="114" t="s">
        <v>55</v>
      </c>
      <c r="B12" s="11">
        <f>SUM(B9:B11)</f>
        <v>10518.41323958692</v>
      </c>
      <c r="C12" s="25">
        <f>C9</f>
        <v>18405.588153981407</v>
      </c>
      <c r="D12" s="37">
        <f>IF(C12&lt;&gt;0,B12/C12,0)</f>
        <v>0.57147933288465047</v>
      </c>
      <c r="E12" s="11">
        <f>SUM(E9:E11)</f>
        <v>1963.5409968092438</v>
      </c>
      <c r="F12" s="25">
        <f>F9</f>
        <v>3463.7532110862053</v>
      </c>
      <c r="G12" s="37">
        <f>IF(F12&lt;&gt;0,E12/F12,0)</f>
        <v>0.56688247607383468</v>
      </c>
      <c r="H12" s="11">
        <f>SUM(H9:H11)</f>
        <v>2127.7591423064614</v>
      </c>
      <c r="I12" s="25">
        <f>I9</f>
        <v>3350.6803323240456</v>
      </c>
      <c r="J12" s="37">
        <f>IF(I12&lt;&gt;0,H12/I12,0)</f>
        <v>0.63502301958797691</v>
      </c>
      <c r="K12" s="11">
        <f>SUM(K9:K11)</f>
        <v>286.65672411169589</v>
      </c>
      <c r="L12" s="25">
        <f>L9</f>
        <v>296.93836482236878</v>
      </c>
      <c r="M12" s="37">
        <f>IF(L12&lt;&gt;0,K12/L12,0)</f>
        <v>0.96537449542155507</v>
      </c>
      <c r="N12" s="11">
        <f>SUM(N9:N11)</f>
        <v>497.43001500189803</v>
      </c>
      <c r="O12" s="25">
        <f>O9</f>
        <v>879.09574120024149</v>
      </c>
      <c r="P12" s="37">
        <f>IF(O12&lt;&gt;0,N12/O12,0)</f>
        <v>0.56584282199200509</v>
      </c>
      <c r="Q12" s="11">
        <f>SUM(Q9:Q11)</f>
        <v>15393.800117816218</v>
      </c>
      <c r="R12" s="25">
        <f>R9</f>
        <v>26396.05580341427</v>
      </c>
      <c r="S12" s="37">
        <f>IF(R12&lt;&gt;0,Q12/R12,0)</f>
        <v>0.5831856180507492</v>
      </c>
    </row>
    <row r="13" spans="1:19" ht="12.75" customHeight="1" x14ac:dyDescent="0.25">
      <c r="A13" s="114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11"/>
      <c r="R13" s="25"/>
      <c r="S13" s="37"/>
    </row>
    <row r="14" spans="1:19" ht="12.75" customHeight="1" x14ac:dyDescent="0.25">
      <c r="A14" s="164" t="s">
        <v>61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11"/>
      <c r="R14" s="25"/>
      <c r="S14" s="37"/>
    </row>
    <row r="15" spans="1:19" ht="12.75" customHeight="1" x14ac:dyDescent="0.25">
      <c r="A15" s="114" t="s">
        <v>2</v>
      </c>
      <c r="B15" s="11">
        <v>1526.1350042854192</v>
      </c>
      <c r="C15" s="25">
        <v>22563.492835901248</v>
      </c>
      <c r="D15" s="37">
        <f>IF(C15&lt;&gt;0,B15/C15,0)</f>
        <v>6.7637356298717796E-2</v>
      </c>
      <c r="E15" s="11">
        <v>11.51413525104911</v>
      </c>
      <c r="F15" s="25">
        <v>168.49796491327464</v>
      </c>
      <c r="G15" s="37">
        <f>IF(F15&lt;&gt;0,E15/F15,0)</f>
        <v>6.8333972205393681E-2</v>
      </c>
      <c r="H15" s="11">
        <v>160.09327112505579</v>
      </c>
      <c r="I15" s="25">
        <v>2311.1249294108529</v>
      </c>
      <c r="J15" s="37">
        <f>IF(I15&lt;&gt;0,H15/I15,0)</f>
        <v>6.927071275453138E-2</v>
      </c>
      <c r="K15" s="11">
        <v>95.237787701005189</v>
      </c>
      <c r="L15" s="25">
        <v>1375.727816809667</v>
      </c>
      <c r="M15" s="37">
        <f>IF(L15&lt;&gt;0,K15/L15,0)</f>
        <v>6.9227202166968621E-2</v>
      </c>
      <c r="N15" s="11">
        <v>108.22848297683687</v>
      </c>
      <c r="O15" s="25">
        <v>1526.2965546633027</v>
      </c>
      <c r="P15" s="37">
        <f>IF(O15&lt;&gt;0,N15/O15,0)</f>
        <v>7.0909210039271697E-2</v>
      </c>
      <c r="Q15" s="11">
        <f t="shared" ref="Q15:R17" si="1">SUM(B15,E15,H15,K15,N15)</f>
        <v>1901.208681339366</v>
      </c>
      <c r="R15" s="25">
        <f t="shared" si="1"/>
        <v>27945.140101698344</v>
      </c>
      <c r="S15" s="37">
        <f>IF(R15&lt;&gt;0,Q15/R15,0)</f>
        <v>6.803360707516444E-2</v>
      </c>
    </row>
    <row r="16" spans="1:19" ht="12.75" customHeight="1" x14ac:dyDescent="0.25">
      <c r="A16" s="114" t="s">
        <v>3</v>
      </c>
      <c r="B16" s="11">
        <v>6242.7570816023344</v>
      </c>
      <c r="C16" s="25">
        <v>22563.492835901245</v>
      </c>
      <c r="D16" s="37">
        <f>IF(C16&lt;&gt;0,B16/C16,0)</f>
        <v>0.2766751197168088</v>
      </c>
      <c r="E16" s="11">
        <v>46.446188167810213</v>
      </c>
      <c r="F16" s="25">
        <v>168.49796491327461</v>
      </c>
      <c r="G16" s="37">
        <f>IF(F16&lt;&gt;0,E16/F16,0)</f>
        <v>0.27564836282572269</v>
      </c>
      <c r="H16" s="11">
        <v>637.05780307781572</v>
      </c>
      <c r="I16" s="25">
        <v>2311.1249294108529</v>
      </c>
      <c r="J16" s="37">
        <f>IF(I16&lt;&gt;0,H16/I16,0)</f>
        <v>0.27564836282572275</v>
      </c>
      <c r="K16" s="11">
        <v>379.21712039739054</v>
      </c>
      <c r="L16" s="25">
        <v>1375.727816809667</v>
      </c>
      <c r="M16" s="37">
        <f>IF(L16&lt;&gt;0,K16/L16,0)</f>
        <v>0.27564836282572275</v>
      </c>
      <c r="N16" s="11">
        <v>422.28828198482211</v>
      </c>
      <c r="O16" s="25">
        <v>1526.2965546633025</v>
      </c>
      <c r="P16" s="37">
        <f>IF(O16&lt;&gt;0,N16/O16,0)</f>
        <v>0.27667511971680886</v>
      </c>
      <c r="Q16" s="11">
        <f t="shared" si="1"/>
        <v>7727.7664752301725</v>
      </c>
      <c r="R16" s="25">
        <f t="shared" si="1"/>
        <v>27945.14010169834</v>
      </c>
      <c r="S16" s="37">
        <f>IF(R16&lt;&gt;0,Q16/R16,0)</f>
        <v>0.27653346689646852</v>
      </c>
    </row>
    <row r="17" spans="1:19" ht="12.75" customHeight="1" x14ac:dyDescent="0.25">
      <c r="A17" s="114" t="s">
        <v>66</v>
      </c>
      <c r="B17" s="11">
        <v>0</v>
      </c>
      <c r="C17" s="25">
        <v>0</v>
      </c>
      <c r="D17" s="37">
        <f>IF(C17&lt;&gt;0,B17/C17,0)</f>
        <v>0</v>
      </c>
      <c r="E17" s="11">
        <v>61.445453281979233</v>
      </c>
      <c r="F17" s="25">
        <v>168.49796491327461</v>
      </c>
      <c r="G17" s="37">
        <f>IF(F17&lt;&gt;0,E17/F17,0)</f>
        <v>0.36466584812229047</v>
      </c>
      <c r="H17" s="11">
        <v>842.7883325001776</v>
      </c>
      <c r="I17" s="25">
        <v>2311.1249294108529</v>
      </c>
      <c r="J17" s="37">
        <f>IF(I17&lt;&gt;0,H17/I17,0)</f>
        <v>0.36466584812229058</v>
      </c>
      <c r="K17" s="11">
        <v>501.68095110232434</v>
      </c>
      <c r="L17" s="25">
        <v>1375.727816809667</v>
      </c>
      <c r="M17" s="37">
        <f>IF(L17&lt;&gt;0,K17/L17,0)</f>
        <v>0.36466584812229053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1405.914736884481</v>
      </c>
      <c r="R17" s="25">
        <f t="shared" si="1"/>
        <v>3855.3507111337949</v>
      </c>
      <c r="S17" s="37">
        <f>IF(R17&lt;&gt;0,Q17/R17,0)</f>
        <v>0.36466584812229047</v>
      </c>
    </row>
    <row r="18" spans="1:19" ht="12.75" customHeight="1" x14ac:dyDescent="0.25">
      <c r="A18" s="114" t="s">
        <v>55</v>
      </c>
      <c r="B18" s="11">
        <f>SUM(B15:B17)</f>
        <v>7768.8920858877536</v>
      </c>
      <c r="C18" s="25">
        <f>C15</f>
        <v>22563.492835901248</v>
      </c>
      <c r="D18" s="37">
        <f>IF(C18&lt;&gt;0,B18/C18,0)</f>
        <v>0.34431247601552656</v>
      </c>
      <c r="E18" s="11">
        <f>SUM(E15:E17)</f>
        <v>119.40577670083856</v>
      </c>
      <c r="F18" s="25">
        <f>F15</f>
        <v>168.49796491327464</v>
      </c>
      <c r="G18" s="37">
        <f>IF(F18&lt;&gt;0,E18/F18,0)</f>
        <v>0.70864818315340683</v>
      </c>
      <c r="H18" s="11">
        <f>SUM(H15:H17)</f>
        <v>1639.9394067030491</v>
      </c>
      <c r="I18" s="25">
        <f>I15</f>
        <v>2311.1249294108529</v>
      </c>
      <c r="J18" s="37">
        <f>IF(I18&lt;&gt;0,H18/I18,0)</f>
        <v>0.70958492370254478</v>
      </c>
      <c r="K18" s="11">
        <f>SUM(K15:K17)</f>
        <v>976.13585920072001</v>
      </c>
      <c r="L18" s="25">
        <f>L15</f>
        <v>1375.727816809667</v>
      </c>
      <c r="M18" s="37">
        <f>IF(L18&lt;&gt;0,K18/L18,0)</f>
        <v>0.70954141311498187</v>
      </c>
      <c r="N18" s="11">
        <f>SUM(N15:N17)</f>
        <v>530.51676496165896</v>
      </c>
      <c r="O18" s="25">
        <f>O15</f>
        <v>1526.2965546633027</v>
      </c>
      <c r="P18" s="37">
        <f>IF(O18&lt;&gt;0,N18/O18,0)</f>
        <v>0.3475843297560805</v>
      </c>
      <c r="Q18" s="11">
        <f>SUM(Q15:Q17)</f>
        <v>11034.889893454019</v>
      </c>
      <c r="R18" s="25">
        <f>R15</f>
        <v>27945.140101698344</v>
      </c>
      <c r="S18" s="37">
        <f>IF(R18&lt;&gt;0,Q18/R18,0)</f>
        <v>0.39487688568730356</v>
      </c>
    </row>
    <row r="19" spans="1:19" ht="12.75" customHeight="1" x14ac:dyDescent="0.25">
      <c r="A19" s="114"/>
      <c r="B19" s="11"/>
      <c r="C19" s="25"/>
      <c r="D19" s="36"/>
      <c r="E19" s="11"/>
      <c r="F19" s="25"/>
      <c r="G19" s="36"/>
      <c r="H19" s="11"/>
      <c r="I19" s="25"/>
      <c r="J19" s="36"/>
      <c r="K19" s="11"/>
      <c r="L19" s="25"/>
      <c r="M19" s="36"/>
      <c r="N19" s="11"/>
      <c r="O19" s="25"/>
      <c r="P19" s="36"/>
      <c r="Q19" s="11"/>
      <c r="R19" s="25"/>
      <c r="S19" s="36"/>
    </row>
    <row r="20" spans="1:19" ht="12.75" customHeight="1" x14ac:dyDescent="0.25">
      <c r="A20" s="165" t="s">
        <v>69</v>
      </c>
      <c r="B20" s="11"/>
      <c r="C20" s="25"/>
      <c r="D20" s="36"/>
      <c r="E20" s="11"/>
      <c r="F20" s="25"/>
      <c r="G20" s="36"/>
      <c r="H20" s="11"/>
      <c r="I20" s="25"/>
      <c r="J20" s="36"/>
      <c r="K20" s="11"/>
      <c r="L20" s="25"/>
      <c r="M20" s="36"/>
      <c r="N20" s="11"/>
      <c r="O20" s="25"/>
      <c r="P20" s="36"/>
      <c r="Q20" s="11"/>
      <c r="R20" s="25"/>
      <c r="S20" s="36"/>
    </row>
    <row r="21" spans="1:19" ht="12.75" customHeight="1" x14ac:dyDescent="0.25">
      <c r="A21" s="134" t="s">
        <v>62</v>
      </c>
      <c r="B21" s="11">
        <v>45025.790235053682</v>
      </c>
      <c r="C21" s="25">
        <v>40969.080989882663</v>
      </c>
      <c r="D21" s="37">
        <f>IF(C21&lt;&gt;0,B21/C21,0)</f>
        <v>1.0990188002062538</v>
      </c>
      <c r="E21" s="11">
        <v>3991.9123294947021</v>
      </c>
      <c r="F21" s="25">
        <v>3632.25117599948</v>
      </c>
      <c r="G21" s="37">
        <f>IF(F21&lt;&gt;0,E21/F21,0)</f>
        <v>1.0990188002062535</v>
      </c>
      <c r="H21" s="11">
        <v>6222.4304257533422</v>
      </c>
      <c r="I21" s="25">
        <v>5661.8052617348976</v>
      </c>
      <c r="J21" s="37">
        <f>IF(I21&lt;&gt;0,H21/I21,0)</f>
        <v>1.0990188002062538</v>
      </c>
      <c r="K21" s="11">
        <v>1838.291580082815</v>
      </c>
      <c r="L21" s="25">
        <v>1672.6661816320352</v>
      </c>
      <c r="M21" s="37">
        <f>IF(L21&lt;&gt;0,K21/L21,0)</f>
        <v>1.0990188002062538</v>
      </c>
      <c r="N21" s="11">
        <v>2643.5713550253186</v>
      </c>
      <c r="O21" s="25">
        <v>2405.3922958635444</v>
      </c>
      <c r="P21" s="37">
        <f>IF(O21&lt;&gt;0,N21/O21,0)</f>
        <v>1.0990188002062538</v>
      </c>
      <c r="Q21" s="11">
        <f>SUM(B21,E21,H21,K21,N21)</f>
        <v>59721.995925409858</v>
      </c>
      <c r="R21" s="25">
        <f>SUM(C21,F21,I21,L21,O21)</f>
        <v>54341.195905112618</v>
      </c>
      <c r="S21" s="37">
        <f>IF(R21&lt;&gt;0,Q21/R21,0)</f>
        <v>1.0990188002062538</v>
      </c>
    </row>
    <row r="22" spans="1:19" ht="12.75" customHeight="1" x14ac:dyDescent="0.25">
      <c r="A22" s="134" t="s">
        <v>70</v>
      </c>
      <c r="B22" s="11">
        <v>0</v>
      </c>
      <c r="C22" s="25">
        <v>0</v>
      </c>
      <c r="D22" s="37">
        <f>IF(C22&lt;&gt;0,B22/C22,0)</f>
        <v>0</v>
      </c>
      <c r="E22" s="11">
        <v>605.31121746632334</v>
      </c>
      <c r="F22" s="25">
        <v>170.07289362951553</v>
      </c>
      <c r="G22" s="37">
        <f>IF(F22&lt;&gt;0,E22/F22,0)</f>
        <v>3.5591281158826229</v>
      </c>
      <c r="H22" s="11">
        <v>10199.710792656902</v>
      </c>
      <c r="I22" s="25">
        <v>2820.4218849430822</v>
      </c>
      <c r="J22" s="37">
        <f>IF(I22&lt;&gt;0,H22/I22,0)</f>
        <v>3.6163776940990298</v>
      </c>
      <c r="K22" s="11">
        <v>5562.953069900047</v>
      </c>
      <c r="L22" s="25">
        <v>1652.1474761903871</v>
      </c>
      <c r="M22" s="37">
        <f>IF(L22&lt;&gt;0,K22/L22,0)</f>
        <v>3.367104420198257</v>
      </c>
      <c r="N22" s="11">
        <v>0</v>
      </c>
      <c r="O22" s="25">
        <v>0</v>
      </c>
      <c r="P22" s="37">
        <f>IF(O22&lt;&gt;0,N22/O22,0)</f>
        <v>0</v>
      </c>
      <c r="Q22" s="11">
        <f>SUM(B22,E22,H22,K22,N22)</f>
        <v>16367.975080023272</v>
      </c>
      <c r="R22" s="25">
        <f>SUM(C22,F22,I22,L22,O22)</f>
        <v>4642.6422547629845</v>
      </c>
      <c r="S22" s="37">
        <f>IF(R22&lt;&gt;0,Q22/R22,0)</f>
        <v>3.525573193418257</v>
      </c>
    </row>
    <row r="23" spans="1:19" ht="12.75" customHeight="1" x14ac:dyDescent="0.25">
      <c r="A23" s="114" t="s">
        <v>55</v>
      </c>
      <c r="B23" s="11">
        <f>SUM(B21:B22)</f>
        <v>45025.790235053682</v>
      </c>
      <c r="C23" s="25">
        <f>C21</f>
        <v>40969.080989882663</v>
      </c>
      <c r="D23" s="37">
        <f>IF(C23&lt;&gt;0,B23/C23,0)</f>
        <v>1.0990188002062538</v>
      </c>
      <c r="E23" s="11">
        <f>SUM(E21:E22)</f>
        <v>4597.2235469610259</v>
      </c>
      <c r="F23" s="25">
        <f>F21</f>
        <v>3632.25117599948</v>
      </c>
      <c r="G23" s="37">
        <f>IF(F23&lt;&gt;0,E23/F23,0)</f>
        <v>1.2656678528560228</v>
      </c>
      <c r="H23" s="11">
        <f>SUM(H21:H22)</f>
        <v>16422.141218410245</v>
      </c>
      <c r="I23" s="25">
        <f>I21</f>
        <v>5661.8052617348976</v>
      </c>
      <c r="J23" s="37">
        <f>IF(I23&lt;&gt;0,H23/I23,0)</f>
        <v>2.9005132566813416</v>
      </c>
      <c r="K23" s="11">
        <f>SUM(K21:K22)</f>
        <v>7401.244649982862</v>
      </c>
      <c r="L23" s="25">
        <f>L21</f>
        <v>1672.6661816320352</v>
      </c>
      <c r="M23" s="37">
        <f>IF(L23&lt;&gt;0,K23/L23,0)</f>
        <v>4.4248187302749207</v>
      </c>
      <c r="N23" s="11">
        <f>SUM(N21:N22)</f>
        <v>2643.5713550253186</v>
      </c>
      <c r="O23" s="25">
        <f>O21</f>
        <v>2405.3922958635444</v>
      </c>
      <c r="P23" s="37">
        <f>IF(O23&lt;&gt;0,N23/O23,0)</f>
        <v>1.0990188002062538</v>
      </c>
      <c r="Q23" s="11">
        <f>SUM(Q21:Q22)</f>
        <v>76089.971005433123</v>
      </c>
      <c r="R23" s="25">
        <f>R21</f>
        <v>54341.195905112618</v>
      </c>
      <c r="S23" s="37">
        <f>IF(R23&lt;&gt;0,Q23/R23,0)</f>
        <v>1.4002262875903013</v>
      </c>
    </row>
    <row r="24" spans="1:19" ht="12.75" customHeight="1" x14ac:dyDescent="0.25">
      <c r="A24" s="161"/>
      <c r="B24" s="39"/>
      <c r="C24" s="40"/>
      <c r="D24" s="48"/>
      <c r="E24" s="39"/>
      <c r="F24" s="40"/>
      <c r="G24" s="48"/>
      <c r="H24" s="39"/>
      <c r="I24" s="40"/>
      <c r="J24" s="48"/>
      <c r="K24" s="39"/>
      <c r="L24" s="40"/>
      <c r="M24" s="151"/>
      <c r="N24" s="39"/>
      <c r="O24" s="40"/>
      <c r="P24" s="157"/>
      <c r="Q24" s="158"/>
      <c r="R24" s="15"/>
      <c r="S24" s="48"/>
    </row>
    <row r="25" spans="1:19" ht="12.75" customHeight="1" x14ac:dyDescent="0.25">
      <c r="A25" s="77" t="s">
        <v>51</v>
      </c>
      <c r="B25" s="12">
        <f>SUM(B12,B18,B23)</f>
        <v>63313.095560528353</v>
      </c>
      <c r="C25" s="25">
        <f>C21</f>
        <v>40969.080989882663</v>
      </c>
      <c r="D25" s="13">
        <f>IF(C25&lt;&gt;0,B25/C25,0)</f>
        <v>1.5453872537722668</v>
      </c>
      <c r="E25" s="12">
        <f>SUM(E12,E18,E23)</f>
        <v>6680.1703204711084</v>
      </c>
      <c r="F25" s="25">
        <f>F21</f>
        <v>3632.25117599948</v>
      </c>
      <c r="G25" s="13">
        <f>IF(F25&lt;&gt;0,E25/F25,0)</f>
        <v>1.8391267554983826</v>
      </c>
      <c r="H25" s="12">
        <f>SUM(H12,H18,H23)</f>
        <v>20189.839767419755</v>
      </c>
      <c r="I25" s="25">
        <f>I21</f>
        <v>5661.8052617348976</v>
      </c>
      <c r="J25" s="13">
        <f>IF(I25&lt;&gt;0,H25/I25,0)</f>
        <v>3.5659721297502132</v>
      </c>
      <c r="K25" s="12">
        <f>SUM(K12,K18,K23)</f>
        <v>8664.0372332952775</v>
      </c>
      <c r="L25" s="25">
        <f>L21</f>
        <v>1672.6661816320352</v>
      </c>
      <c r="M25" s="13">
        <f>IF(L25&lt;&gt;0,K25/L25,0)</f>
        <v>5.1797766514545653</v>
      </c>
      <c r="N25" s="12">
        <f>SUM(N12,N18,N23)</f>
        <v>3671.5181349888753</v>
      </c>
      <c r="O25" s="25">
        <f>O21</f>
        <v>2405.3922958635444</v>
      </c>
      <c r="P25" s="13">
        <f>IF(O25&lt;&gt;0,N25/O25,0)</f>
        <v>1.5263697906169551</v>
      </c>
      <c r="Q25" s="12">
        <f>SUM(Q12,Q18,Q23)</f>
        <v>102518.66101670335</v>
      </c>
      <c r="R25" s="25">
        <f>R21</f>
        <v>54341.195905112618</v>
      </c>
      <c r="S25" s="13">
        <f>IF(R25&lt;&gt;0,Q25/R25,0)</f>
        <v>1.8865735158960317</v>
      </c>
    </row>
    <row r="26" spans="1:19" ht="12.75" customHeight="1" x14ac:dyDescent="0.25">
      <c r="A26" s="76"/>
      <c r="B26" s="25"/>
      <c r="C26" s="58"/>
      <c r="D26" s="59"/>
      <c r="E26" s="58"/>
      <c r="G26" s="32"/>
      <c r="H26" s="58"/>
      <c r="J26" s="59"/>
      <c r="K26" s="58"/>
      <c r="L26" s="58"/>
      <c r="N26" s="58"/>
      <c r="O26" s="7"/>
      <c r="P26" s="7"/>
      <c r="Q26" s="7"/>
    </row>
    <row r="27" spans="1:19" ht="12.75" customHeight="1" x14ac:dyDescent="0.25">
      <c r="A27" s="76"/>
      <c r="B27" s="25"/>
      <c r="C27" s="58"/>
      <c r="D27" s="59"/>
      <c r="E27" s="58"/>
      <c r="G27" s="32"/>
      <c r="H27" s="58"/>
      <c r="J27" s="59"/>
      <c r="K27" s="58"/>
      <c r="L27" s="58"/>
      <c r="N27" s="58"/>
      <c r="O27" s="7"/>
      <c r="P27" s="70" t="s">
        <v>77</v>
      </c>
      <c r="Q27" s="169">
        <f>Q25-SUM(Q11,Q17,Q22)</f>
        <v>84409.341233926214</v>
      </c>
      <c r="R27" s="170">
        <f>R25</f>
        <v>54341.195905112618</v>
      </c>
      <c r="S27" s="171">
        <f>IF(R27&lt;&gt;0,Q27/R27,0)</f>
        <v>1.5533213766829279</v>
      </c>
    </row>
    <row r="28" spans="1:19" ht="12.75" hidden="1" customHeight="1" x14ac:dyDescent="0.25">
      <c r="A28" s="76"/>
      <c r="B28" s="25"/>
      <c r="C28" s="58"/>
      <c r="D28" s="59"/>
      <c r="E28" s="58"/>
      <c r="G28" s="32"/>
      <c r="H28" s="58"/>
      <c r="J28" s="59"/>
      <c r="K28" s="58"/>
      <c r="L28" s="58"/>
      <c r="N28" s="58"/>
      <c r="O28" s="7"/>
      <c r="P28" s="7"/>
      <c r="Q28" s="78"/>
      <c r="R28" s="5"/>
      <c r="S28" s="13"/>
    </row>
    <row r="29" spans="1:19" ht="12.75" hidden="1" customHeight="1" x14ac:dyDescent="0.25">
      <c r="A29" s="84" t="s">
        <v>26</v>
      </c>
      <c r="B29" s="9">
        <v>0</v>
      </c>
      <c r="C29" s="9">
        <v>0</v>
      </c>
      <c r="D29" s="74"/>
      <c r="E29" s="9">
        <v>0</v>
      </c>
      <c r="F29" s="9">
        <v>0</v>
      </c>
      <c r="G29" s="74"/>
      <c r="H29" s="9">
        <v>0</v>
      </c>
      <c r="I29" s="9">
        <v>0</v>
      </c>
      <c r="J29" s="75"/>
      <c r="K29" s="9">
        <v>0</v>
      </c>
      <c r="L29" s="9">
        <v>0</v>
      </c>
      <c r="N29" s="9">
        <v>0</v>
      </c>
      <c r="O29" s="9">
        <v>0</v>
      </c>
      <c r="Q29" s="9">
        <v>0</v>
      </c>
      <c r="R29" s="9">
        <v>0</v>
      </c>
      <c r="S29" s="85"/>
    </row>
    <row r="30" spans="1:19" ht="12.75" hidden="1" customHeight="1" x14ac:dyDescent="0.25">
      <c r="A30" s="84"/>
      <c r="B30" s="9">
        <v>0</v>
      </c>
      <c r="C30" s="9">
        <v>0</v>
      </c>
      <c r="E30" s="9">
        <v>0</v>
      </c>
      <c r="F30" s="9">
        <v>0</v>
      </c>
      <c r="H30" s="9">
        <v>0</v>
      </c>
      <c r="I30" s="9">
        <v>0</v>
      </c>
      <c r="K30" s="9">
        <v>0</v>
      </c>
      <c r="L30" s="9">
        <v>0</v>
      </c>
      <c r="N30" s="9">
        <v>0</v>
      </c>
      <c r="O30" s="9">
        <v>0</v>
      </c>
      <c r="Q30" s="9">
        <v>0</v>
      </c>
      <c r="R30" s="9">
        <v>0</v>
      </c>
      <c r="S30" s="86"/>
    </row>
    <row r="31" spans="1:19" hidden="1" x14ac:dyDescent="0.25">
      <c r="A31" s="64"/>
      <c r="C31" s="9">
        <v>0</v>
      </c>
      <c r="D31" s="5"/>
      <c r="F31" s="9">
        <v>0</v>
      </c>
      <c r="G31" s="6"/>
      <c r="H31" s="6"/>
      <c r="I31" s="9">
        <v>0</v>
      </c>
      <c r="J31" s="6"/>
      <c r="K31" s="6"/>
      <c r="L31" s="9">
        <v>0</v>
      </c>
      <c r="M31" s="5"/>
      <c r="N31" s="5"/>
      <c r="O31" s="9">
        <v>0</v>
      </c>
      <c r="P31" s="5"/>
      <c r="Q31" s="50"/>
      <c r="R31" s="9">
        <v>0</v>
      </c>
    </row>
    <row r="32" spans="1:19" hidden="1" x14ac:dyDescent="0.25">
      <c r="A32" s="64"/>
      <c r="B32" s="50"/>
      <c r="C32" s="9">
        <f>C12+C18-C23</f>
        <v>0</v>
      </c>
      <c r="D32" s="5"/>
      <c r="E32" s="50"/>
      <c r="F32" s="9">
        <f>F12+F18-F23</f>
        <v>0</v>
      </c>
      <c r="G32" s="6"/>
      <c r="H32" s="6"/>
      <c r="I32" s="9">
        <f>I12+I18-I23</f>
        <v>0</v>
      </c>
      <c r="J32" s="6"/>
      <c r="K32" s="6"/>
      <c r="L32" s="9">
        <f>L12+L18-L23</f>
        <v>0</v>
      </c>
      <c r="M32" s="5"/>
      <c r="N32" s="5"/>
      <c r="O32" s="9">
        <f>O12+O18-O23</f>
        <v>0</v>
      </c>
      <c r="P32" s="5"/>
      <c r="Q32" s="50"/>
      <c r="R32" s="9">
        <f>R12+R18-R23</f>
        <v>0</v>
      </c>
    </row>
    <row r="33" spans="1:18" x14ac:dyDescent="0.25">
      <c r="A33" s="15"/>
      <c r="B33" s="15"/>
      <c r="C33" s="15"/>
      <c r="D33" s="15"/>
      <c r="E33" s="15"/>
    </row>
    <row r="34" spans="1:18" x14ac:dyDescent="0.25">
      <c r="A34" s="31" t="s">
        <v>27</v>
      </c>
      <c r="C34" s="24"/>
    </row>
    <row r="35" spans="1:18" x14ac:dyDescent="0.25">
      <c r="A35" s="83" t="s">
        <v>76</v>
      </c>
      <c r="C35" s="24"/>
    </row>
    <row r="36" spans="1:18" x14ac:dyDescent="0.25">
      <c r="A36" s="83" t="s">
        <v>97</v>
      </c>
      <c r="B36" s="7"/>
      <c r="C36" s="7"/>
      <c r="D36" s="7"/>
      <c r="E36" s="7"/>
    </row>
    <row r="37" spans="1:18" x14ac:dyDescent="0.25">
      <c r="A37" s="72"/>
      <c r="B37" s="87"/>
      <c r="C37" s="87"/>
      <c r="D37" s="87"/>
      <c r="E37" s="87"/>
      <c r="F37" s="88"/>
      <c r="G37" s="6"/>
      <c r="H37" s="6"/>
      <c r="I37" s="6"/>
      <c r="J37" s="6"/>
      <c r="K37" s="6"/>
      <c r="L37" s="6"/>
      <c r="M37" s="5"/>
      <c r="N37" s="5"/>
      <c r="O37" s="5"/>
      <c r="P37" s="5"/>
      <c r="Q37" s="50"/>
      <c r="R37" s="50"/>
    </row>
    <row r="38" spans="1:18" x14ac:dyDescent="0.25">
      <c r="A38" s="72"/>
      <c r="B38" s="87"/>
      <c r="C38" s="87"/>
      <c r="D38" s="87"/>
      <c r="E38" s="87"/>
      <c r="F38" s="88"/>
      <c r="G38" s="6"/>
      <c r="H38" s="6"/>
      <c r="I38" s="6"/>
      <c r="J38" s="6"/>
      <c r="K38" s="6"/>
      <c r="L38" s="6"/>
      <c r="M38" s="5"/>
      <c r="N38" s="5"/>
      <c r="O38" s="5"/>
      <c r="P38" s="5"/>
      <c r="Q38" s="50"/>
      <c r="R38" s="50"/>
    </row>
    <row r="39" spans="1:18" x14ac:dyDescent="0.25">
      <c r="A39" s="32"/>
      <c r="B39" s="25"/>
      <c r="C39" s="25"/>
      <c r="D39" s="25"/>
      <c r="E39" s="25"/>
      <c r="F39" s="25"/>
      <c r="G39" s="5"/>
      <c r="H39" s="6"/>
      <c r="I39" s="5"/>
      <c r="J39" s="5"/>
      <c r="K39" s="5"/>
      <c r="L39" s="5"/>
      <c r="M39" s="5"/>
      <c r="N39" s="5"/>
      <c r="O39" s="5"/>
      <c r="P39" s="5"/>
      <c r="Q39" s="50"/>
      <c r="R39" s="50"/>
    </row>
    <row r="40" spans="1:18" x14ac:dyDescent="0.25">
      <c r="A40" s="81"/>
      <c r="B40" s="25"/>
      <c r="C40" s="25"/>
      <c r="D40" s="25"/>
      <c r="E40" s="25"/>
      <c r="F40" s="25"/>
      <c r="G40" s="5"/>
      <c r="H40" s="5"/>
      <c r="I40" s="5"/>
      <c r="J40" s="5"/>
      <c r="K40" s="5"/>
      <c r="L40" s="5"/>
      <c r="M40" s="5"/>
      <c r="N40" s="5"/>
      <c r="O40" s="5"/>
      <c r="P40" s="5"/>
      <c r="Q40" s="50"/>
      <c r="R40" s="50"/>
    </row>
    <row r="41" spans="1:18" x14ac:dyDescent="0.25">
      <c r="A41" s="82"/>
      <c r="B41" s="25"/>
      <c r="C41" s="25"/>
      <c r="D41" s="89"/>
      <c r="E41" s="25"/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50"/>
      <c r="R41" s="50"/>
    </row>
    <row r="42" spans="1:18" x14ac:dyDescent="0.25">
      <c r="A42" s="82"/>
      <c r="B42" s="25"/>
      <c r="C42" s="25"/>
      <c r="D42" s="89"/>
      <c r="E42" s="25"/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50"/>
      <c r="R42" s="50"/>
    </row>
    <row r="43" spans="1:18" x14ac:dyDescent="0.25">
      <c r="A43" s="81"/>
      <c r="B43" s="25"/>
      <c r="C43" s="25"/>
      <c r="D43" s="89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8" x14ac:dyDescent="0.25">
      <c r="A44" s="82"/>
      <c r="B44" s="25"/>
      <c r="C44" s="25"/>
      <c r="D44" s="25"/>
      <c r="E44" s="25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8" x14ac:dyDescent="0.25">
      <c r="A45" s="82"/>
      <c r="B45" s="25"/>
      <c r="C45" s="25"/>
      <c r="D45" s="25"/>
      <c r="E45" s="25"/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8" x14ac:dyDescent="0.25">
      <c r="A46" s="32"/>
      <c r="B46" s="25"/>
      <c r="C46" s="25"/>
      <c r="D46" s="25"/>
      <c r="E46" s="25"/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8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8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phoneticPr fontId="5" type="noConversion"/>
  <printOptions horizontalCentered="1"/>
  <pageMargins left="0.75" right="0.75" top="1" bottom="1" header="0.5" footer="0.5"/>
  <pageSetup scale="69" orientation="landscape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S78"/>
  <sheetViews>
    <sheetView zoomScale="70" workbookViewId="0"/>
  </sheetViews>
  <sheetFormatPr defaultRowHeight="13.2" x14ac:dyDescent="0.25"/>
  <cols>
    <col min="1" max="1" width="29.6640625" customWidth="1"/>
    <col min="2" max="3" width="8.66406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6640625" customWidth="1"/>
    <col min="19" max="19" width="7.6640625" customWidth="1"/>
  </cols>
  <sheetData>
    <row r="1" spans="1:19" s="3" customFormat="1" ht="15.6" x14ac:dyDescent="0.3">
      <c r="A1" s="57" t="s">
        <v>89</v>
      </c>
      <c r="B1" s="43"/>
      <c r="C1" s="43"/>
      <c r="D1" s="43"/>
      <c r="E1" s="43"/>
      <c r="F1" s="43"/>
      <c r="G1" s="43"/>
      <c r="H1" s="43"/>
      <c r="I1" s="43"/>
      <c r="J1" s="43"/>
    </row>
    <row r="2" spans="1:19" s="3" customFormat="1" ht="15.6" x14ac:dyDescent="0.3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ht="12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2.75" customHeight="1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ht="12.75" customHeight="1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 x14ac:dyDescent="0.25">
      <c r="A7" s="112" t="s">
        <v>33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 x14ac:dyDescent="0.25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172"/>
      <c r="N8" s="11"/>
      <c r="O8" s="25"/>
      <c r="P8" s="37"/>
      <c r="Q8" s="11"/>
      <c r="R8" s="25"/>
      <c r="S8" s="37"/>
    </row>
    <row r="9" spans="1:19" ht="12.75" customHeight="1" x14ac:dyDescent="0.25">
      <c r="A9" s="114" t="s">
        <v>2</v>
      </c>
      <c r="B9" s="11">
        <v>70.671919658959183</v>
      </c>
      <c r="C9" s="25">
        <v>314.66500273089991</v>
      </c>
      <c r="D9" s="37">
        <f>IF(C9&lt;&gt;0,B9/C9,0)</f>
        <v>0.22459415265636481</v>
      </c>
      <c r="E9" s="11">
        <v>0</v>
      </c>
      <c r="F9" s="25">
        <v>0</v>
      </c>
      <c r="G9" s="37">
        <f>IF(F9&lt;&gt;0,E9/F9,0)</f>
        <v>0</v>
      </c>
      <c r="H9" s="11">
        <v>5.5985056176323482</v>
      </c>
      <c r="I9" s="25">
        <v>35.444335419601714</v>
      </c>
      <c r="J9" s="37">
        <f>IF(I9&lt;&gt;0,H9/I9,0)</f>
        <v>0.15795205499991452</v>
      </c>
      <c r="K9" s="11">
        <v>727.9525518762307</v>
      </c>
      <c r="L9" s="25">
        <v>3312.2573629404305</v>
      </c>
      <c r="M9" s="37">
        <f>IF(L9&lt;&gt;0,K9/L9,0)</f>
        <v>0.21977535925227637</v>
      </c>
      <c r="N9" s="11">
        <v>125.05860062161244</v>
      </c>
      <c r="O9" s="25">
        <v>776.47878605588414</v>
      </c>
      <c r="P9" s="37">
        <f>IF(O9&lt;&gt;0,N9/O9,0)</f>
        <v>0.16105861855781831</v>
      </c>
      <c r="Q9" s="11">
        <f t="shared" ref="Q9:R11" si="0">SUM(B9,E9,H9,K9,N9)</f>
        <v>929.28157777443471</v>
      </c>
      <c r="R9" s="25">
        <f t="shared" si="0"/>
        <v>4438.8454871468166</v>
      </c>
      <c r="S9" s="37">
        <f>IF(R9&lt;&gt;0,Q9/R9,0)</f>
        <v>0.20935208951635634</v>
      </c>
    </row>
    <row r="10" spans="1:19" ht="12.75" customHeight="1" x14ac:dyDescent="0.25">
      <c r="A10" s="114" t="s">
        <v>64</v>
      </c>
      <c r="B10" s="11">
        <v>263.526080082134</v>
      </c>
      <c r="C10" s="25">
        <v>314.66500273089986</v>
      </c>
      <c r="D10" s="37">
        <f>IF(C10&lt;&gt;0,B10/C10,0)</f>
        <v>0.83748137795768907</v>
      </c>
      <c r="E10" s="11">
        <v>0</v>
      </c>
      <c r="F10" s="25">
        <v>0</v>
      </c>
      <c r="G10" s="37">
        <f>IF(F10&lt;&gt;0,E10/F10,0)</f>
        <v>0</v>
      </c>
      <c r="H10" s="11">
        <v>32.112554204041494</v>
      </c>
      <c r="I10" s="25">
        <v>35.444335419601728</v>
      </c>
      <c r="J10" s="37">
        <f>IF(I10&lt;&gt;0,H10/I10,0)</f>
        <v>0.90599961387010053</v>
      </c>
      <c r="K10" s="11">
        <v>3096.2346095936123</v>
      </c>
      <c r="L10" s="25">
        <v>3312.2573629404301</v>
      </c>
      <c r="M10" s="37">
        <f>IF(L10&lt;&gt;0,K10/L10,0)</f>
        <v>0.93478080665958718</v>
      </c>
      <c r="N10" s="11">
        <v>650.28652370099519</v>
      </c>
      <c r="O10" s="25">
        <v>776.47878605588392</v>
      </c>
      <c r="P10" s="37">
        <f>IF(O10&lt;&gt;0,N10/O10,0)</f>
        <v>0.83748137795768895</v>
      </c>
      <c r="Q10" s="11">
        <f t="shared" si="0"/>
        <v>4042.159767580783</v>
      </c>
      <c r="R10" s="25">
        <f t="shared" si="0"/>
        <v>4438.8454871468157</v>
      </c>
      <c r="S10" s="37">
        <f>IF(R10&lt;&gt;0,Q10/R10,0)</f>
        <v>0.91063313180990835</v>
      </c>
    </row>
    <row r="11" spans="1:19" ht="12.75" customHeight="1" x14ac:dyDescent="0.25">
      <c r="A11" s="114" t="s">
        <v>65</v>
      </c>
      <c r="B11" s="11">
        <v>0</v>
      </c>
      <c r="C11" s="25">
        <v>0</v>
      </c>
      <c r="D11" s="37">
        <f>IF(C11&lt;&gt;0,B11/C11,0)</f>
        <v>0</v>
      </c>
      <c r="E11" s="11">
        <v>0</v>
      </c>
      <c r="F11" s="25">
        <v>0</v>
      </c>
      <c r="G11" s="37">
        <f>IF(F11&lt;&gt;0,E11/F11,0)</f>
        <v>0</v>
      </c>
      <c r="H11" s="11">
        <v>6.1440087693597683</v>
      </c>
      <c r="I11" s="25">
        <v>30.468825057613753</v>
      </c>
      <c r="J11" s="37">
        <f>IF(I11&lt;&gt;0,H11/I11,0)</f>
        <v>0.20164902183599176</v>
      </c>
      <c r="K11" s="11">
        <v>569.65773081479711</v>
      </c>
      <c r="L11" s="25">
        <v>2824.9962515470065</v>
      </c>
      <c r="M11" s="37">
        <f>IF(L11&lt;&gt;0,K11/L11,0)</f>
        <v>0.20164902183599173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575.80173958415685</v>
      </c>
      <c r="R11" s="25">
        <f t="shared" si="0"/>
        <v>2855.4650766046202</v>
      </c>
      <c r="S11" s="37">
        <f>IF(R11&lt;&gt;0,Q11/R11,0)</f>
        <v>0.20164902183599173</v>
      </c>
    </row>
    <row r="12" spans="1:19" ht="12.75" customHeight="1" x14ac:dyDescent="0.25">
      <c r="A12" s="114" t="s">
        <v>55</v>
      </c>
      <c r="B12" s="11">
        <f>SUM(B9:B11)</f>
        <v>334.19799974109321</v>
      </c>
      <c r="C12" s="25">
        <f>C9</f>
        <v>314.66500273089991</v>
      </c>
      <c r="D12" s="37">
        <f>IF(C12&lt;&gt;0,B12/C12,0)</f>
        <v>1.0620755306140537</v>
      </c>
      <c r="E12" s="11">
        <f>SUM(E9:E11)</f>
        <v>0</v>
      </c>
      <c r="F12" s="25">
        <f>F9</f>
        <v>0</v>
      </c>
      <c r="G12" s="37">
        <f>IF(F12&lt;&gt;0,E12/F12,0)</f>
        <v>0</v>
      </c>
      <c r="H12" s="11">
        <f>SUM(H9:H11)</f>
        <v>43.855068591033614</v>
      </c>
      <c r="I12" s="25">
        <f>I9</f>
        <v>35.444335419601714</v>
      </c>
      <c r="J12" s="37">
        <f>IF(I12&lt;&gt;0,H12/I12,0)</f>
        <v>1.2372941422617429</v>
      </c>
      <c r="K12" s="11">
        <f>SUM(K9:K11)</f>
        <v>4393.8448922846401</v>
      </c>
      <c r="L12" s="25">
        <f>L9</f>
        <v>3312.2573629404305</v>
      </c>
      <c r="M12" s="37">
        <f>IF(L12&lt;&gt;0,K12/L12,0)</f>
        <v>1.3265409087607971</v>
      </c>
      <c r="N12" s="11">
        <f>SUM(N9:N11)</f>
        <v>775.3451243226076</v>
      </c>
      <c r="O12" s="25">
        <f>O9</f>
        <v>776.47878605588414</v>
      </c>
      <c r="P12" s="37">
        <f>IF(O12&lt;&gt;0,N12/O12,0)</f>
        <v>0.99853999651550696</v>
      </c>
      <c r="Q12" s="11">
        <f>SUM(Q9:Q11)</f>
        <v>5547.243084939375</v>
      </c>
      <c r="R12" s="25">
        <f>R9</f>
        <v>4438.8454871468166</v>
      </c>
      <c r="S12" s="37">
        <f>IF(R12&lt;&gt;0,Q12/R12,0)</f>
        <v>1.2497040279960296</v>
      </c>
    </row>
    <row r="13" spans="1:19" ht="12.75" customHeight="1" x14ac:dyDescent="0.25">
      <c r="A13" s="114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11"/>
      <c r="R13" s="25"/>
      <c r="S13" s="36"/>
    </row>
    <row r="14" spans="1:19" ht="12.75" customHeight="1" x14ac:dyDescent="0.25">
      <c r="A14" s="164" t="s">
        <v>61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11"/>
      <c r="R14" s="25"/>
      <c r="S14" s="36"/>
    </row>
    <row r="15" spans="1:19" ht="12.75" customHeight="1" x14ac:dyDescent="0.25">
      <c r="A15" s="114" t="s">
        <v>2</v>
      </c>
      <c r="B15" s="11">
        <v>25.852752930285426</v>
      </c>
      <c r="C15" s="25">
        <v>238.9734722421276</v>
      </c>
      <c r="D15" s="37">
        <f>IF(C15&lt;&gt;0,B15/C15,0)</f>
        <v>0.10818252205036152</v>
      </c>
      <c r="E15" s="11">
        <v>0</v>
      </c>
      <c r="F15" s="25">
        <v>0</v>
      </c>
      <c r="G15" s="37">
        <f>IF(F15&lt;&gt;0,E15/F15,0)</f>
        <v>0</v>
      </c>
      <c r="H15" s="11">
        <v>50.29469293914542</v>
      </c>
      <c r="I15" s="25">
        <v>181.00538870785869</v>
      </c>
      <c r="J15" s="37">
        <f>IF(I15&lt;&gt;0,H15/I15,0)</f>
        <v>0.27786295920902482</v>
      </c>
      <c r="K15" s="11">
        <v>0</v>
      </c>
      <c r="L15" s="25">
        <v>0</v>
      </c>
      <c r="M15" s="37">
        <f>IF(L15&lt;&gt;0,K15/L15,0)</f>
        <v>0</v>
      </c>
      <c r="N15" s="11">
        <v>15.838551539635771</v>
      </c>
      <c r="O15" s="25">
        <v>170.24871684046406</v>
      </c>
      <c r="P15" s="37">
        <f>IF(O15&lt;&gt;0,N15/O15,0)</f>
        <v>9.3031840906487973E-2</v>
      </c>
      <c r="Q15" s="11">
        <f t="shared" ref="Q15:R17" si="1">SUM(B15,E15,H15,K15,N15)</f>
        <v>91.985997409066613</v>
      </c>
      <c r="R15" s="25">
        <f t="shared" si="1"/>
        <v>590.22757779045037</v>
      </c>
      <c r="S15" s="37">
        <f>IF(R15&lt;&gt;0,Q15/R15,0)</f>
        <v>0.15584835556722254</v>
      </c>
    </row>
    <row r="16" spans="1:19" ht="12.75" customHeight="1" x14ac:dyDescent="0.25">
      <c r="A16" s="114" t="s">
        <v>3</v>
      </c>
      <c r="B16" s="11">
        <v>98.360917892299113</v>
      </c>
      <c r="C16" s="25">
        <v>238.97347224212757</v>
      </c>
      <c r="D16" s="37">
        <f>IF(C16&lt;&gt;0,B16/C16,0)</f>
        <v>0.4115976429075775</v>
      </c>
      <c r="E16" s="11">
        <v>0</v>
      </c>
      <c r="F16" s="25">
        <v>0</v>
      </c>
      <c r="G16" s="37">
        <f>IF(F16&lt;&gt;0,E16/F16,0)</f>
        <v>0</v>
      </c>
      <c r="H16" s="11">
        <v>49.893839059954807</v>
      </c>
      <c r="I16" s="25">
        <v>181.00538870785869</v>
      </c>
      <c r="J16" s="37">
        <f>IF(I16&lt;&gt;0,H16/I16,0)</f>
        <v>0.27564836282572275</v>
      </c>
      <c r="K16" s="11">
        <v>0</v>
      </c>
      <c r="L16" s="25">
        <v>0</v>
      </c>
      <c r="M16" s="37">
        <f>IF(L16&lt;&gt;0,K16/L16,0)</f>
        <v>0</v>
      </c>
      <c r="N16" s="11">
        <v>70.073970559574619</v>
      </c>
      <c r="O16" s="25">
        <v>170.24871684046408</v>
      </c>
      <c r="P16" s="37">
        <f>IF(O16&lt;&gt;0,N16/O16,0)</f>
        <v>0.41159764290757755</v>
      </c>
      <c r="Q16" s="11">
        <f t="shared" si="1"/>
        <v>218.32872751182856</v>
      </c>
      <c r="R16" s="25">
        <f t="shared" si="1"/>
        <v>590.22757779045037</v>
      </c>
      <c r="S16" s="37">
        <f>IF(R16&lt;&gt;0,Q16/R16,0)</f>
        <v>0.36990600867745665</v>
      </c>
    </row>
    <row r="17" spans="1:19" ht="12.75" customHeight="1" x14ac:dyDescent="0.25">
      <c r="A17" s="114" t="s">
        <v>66</v>
      </c>
      <c r="B17" s="11">
        <v>0</v>
      </c>
      <c r="C17" s="25">
        <v>0</v>
      </c>
      <c r="D17" s="37">
        <f>IF(C17&lt;&gt;0,B17/C17,0)</f>
        <v>0</v>
      </c>
      <c r="E17" s="11">
        <v>0</v>
      </c>
      <c r="F17" s="25">
        <v>0</v>
      </c>
      <c r="G17" s="37">
        <f>IF(F17&lt;&gt;0,E17/F17,0)</f>
        <v>0</v>
      </c>
      <c r="H17" s="11">
        <v>66.006483587856152</v>
      </c>
      <c r="I17" s="25">
        <v>181.00538870785869</v>
      </c>
      <c r="J17" s="37">
        <f>IF(I17&lt;&gt;0,H17/I17,0)</f>
        <v>0.36466584812229053</v>
      </c>
      <c r="K17" s="11">
        <v>0</v>
      </c>
      <c r="L17" s="25">
        <v>0</v>
      </c>
      <c r="M17" s="37">
        <f>IF(L17&lt;&gt;0,K17/L17,0)</f>
        <v>0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66.006483587856152</v>
      </c>
      <c r="R17" s="25">
        <f t="shared" si="1"/>
        <v>181.00538870785869</v>
      </c>
      <c r="S17" s="37">
        <f>IF(R17&lt;&gt;0,Q17/R17,0)</f>
        <v>0.36466584812229053</v>
      </c>
    </row>
    <row r="18" spans="1:19" ht="12.75" customHeight="1" x14ac:dyDescent="0.25">
      <c r="A18" s="114" t="s">
        <v>55</v>
      </c>
      <c r="B18" s="11">
        <f>SUM(B15:B17)</f>
        <v>124.21367082258453</v>
      </c>
      <c r="C18" s="25">
        <f>C15</f>
        <v>238.9734722421276</v>
      </c>
      <c r="D18" s="37">
        <f>IF(C18&lt;&gt;0,B18/C18,0)</f>
        <v>0.51978016495793899</v>
      </c>
      <c r="E18" s="11">
        <f>SUM(E15:E17)</f>
        <v>0</v>
      </c>
      <c r="F18" s="25">
        <f>F15</f>
        <v>0</v>
      </c>
      <c r="G18" s="37">
        <f>IF(F18&lt;&gt;0,E18/F18,0)</f>
        <v>0</v>
      </c>
      <c r="H18" s="11">
        <f>SUM(H15:H17)</f>
        <v>166.1950155869564</v>
      </c>
      <c r="I18" s="25">
        <f>I15</f>
        <v>181.00538870785869</v>
      </c>
      <c r="J18" s="37">
        <f>IF(I18&lt;&gt;0,H18/I18,0)</f>
        <v>0.91817717015703815</v>
      </c>
      <c r="K18" s="11">
        <f>SUM(K15:K17)</f>
        <v>0</v>
      </c>
      <c r="L18" s="25">
        <f>L15</f>
        <v>0</v>
      </c>
      <c r="M18" s="37">
        <f>IF(L18&lt;&gt;0,K18/L18,0)</f>
        <v>0</v>
      </c>
      <c r="N18" s="11">
        <f>SUM(N15:N17)</f>
        <v>85.912522099210392</v>
      </c>
      <c r="O18" s="25">
        <f>O15</f>
        <v>170.24871684046406</v>
      </c>
      <c r="P18" s="37">
        <f>IF(O18&lt;&gt;0,N18/O18,0)</f>
        <v>0.50462948381406558</v>
      </c>
      <c r="Q18" s="11">
        <f>SUM(Q15:Q17)</f>
        <v>376.32120850875134</v>
      </c>
      <c r="R18" s="25">
        <f>R15</f>
        <v>590.22757779045037</v>
      </c>
      <c r="S18" s="37">
        <f>IF(R18&lt;&gt;0,Q18/R18,0)</f>
        <v>0.63758662365037333</v>
      </c>
    </row>
    <row r="19" spans="1:19" ht="12.75" customHeight="1" x14ac:dyDescent="0.25">
      <c r="A19" s="114"/>
      <c r="B19" s="11"/>
      <c r="C19" s="25"/>
      <c r="D19" s="36"/>
      <c r="E19" s="11"/>
      <c r="F19" s="25"/>
      <c r="G19" s="36"/>
      <c r="H19" s="11"/>
      <c r="I19" s="25"/>
      <c r="J19" s="36"/>
      <c r="K19" s="11"/>
      <c r="L19" s="25"/>
      <c r="M19" s="36"/>
      <c r="N19" s="11"/>
      <c r="O19" s="25"/>
      <c r="P19" s="36"/>
      <c r="Q19" s="11"/>
      <c r="R19" s="25"/>
      <c r="S19" s="36"/>
    </row>
    <row r="20" spans="1:19" ht="12.75" customHeight="1" x14ac:dyDescent="0.25">
      <c r="A20" s="165" t="s">
        <v>69</v>
      </c>
      <c r="B20" s="11"/>
      <c r="C20" s="25"/>
      <c r="D20" s="36"/>
      <c r="E20" s="11"/>
      <c r="F20" s="25"/>
      <c r="G20" s="36"/>
      <c r="H20" s="11"/>
      <c r="I20" s="25"/>
      <c r="J20" s="36"/>
      <c r="K20" s="11"/>
      <c r="L20" s="25"/>
      <c r="M20" s="36"/>
      <c r="N20" s="11"/>
      <c r="O20" s="25"/>
      <c r="P20" s="36"/>
      <c r="Q20" s="11"/>
      <c r="R20" s="25"/>
      <c r="S20" s="36"/>
    </row>
    <row r="21" spans="1:19" ht="12.75" customHeight="1" x14ac:dyDescent="0.25">
      <c r="A21" s="134" t="s">
        <v>62</v>
      </c>
      <c r="B21" s="11">
        <v>8021.0109449240445</v>
      </c>
      <c r="C21" s="25">
        <v>553.63847497302743</v>
      </c>
      <c r="D21" s="37">
        <f>IF(C21&lt;&gt;0,B21/C21,0)</f>
        <v>14.487813451395006</v>
      </c>
      <c r="E21" s="11">
        <v>0</v>
      </c>
      <c r="F21" s="25">
        <v>0</v>
      </c>
      <c r="G21" s="37">
        <f>IF(F21&lt;&gt;0,E21/F21,0)</f>
        <v>0</v>
      </c>
      <c r="H21" s="11">
        <v>3135.8832247645587</v>
      </c>
      <c r="I21" s="25">
        <v>216.4497241274604</v>
      </c>
      <c r="J21" s="37">
        <f>IF(I21&lt;&gt;0,H21/I21,0)</f>
        <v>14.487813451395004</v>
      </c>
      <c r="K21" s="11">
        <v>47987.366777290532</v>
      </c>
      <c r="L21" s="25">
        <v>3312.2573629404314</v>
      </c>
      <c r="M21" s="37">
        <f>IF(L21&lt;&gt;0,K21/L21,0)</f>
        <v>14.487813451395006</v>
      </c>
      <c r="N21" s="11">
        <v>13716.011451267319</v>
      </c>
      <c r="O21" s="25">
        <v>946.72750289634814</v>
      </c>
      <c r="P21" s="37">
        <f>IF(O21&lt;&gt;0,N21/O21,0)</f>
        <v>14.487813451395008</v>
      </c>
      <c r="Q21" s="11">
        <f>SUM(B21,E21,H21,K21,N21)</f>
        <v>72860.272398246452</v>
      </c>
      <c r="R21" s="25">
        <f>SUM(C21,F21,I21,L21,O21)</f>
        <v>5029.0730649372672</v>
      </c>
      <c r="S21" s="37">
        <f>IF(R21&lt;&gt;0,Q21/R21,0)</f>
        <v>14.487813451395006</v>
      </c>
    </row>
    <row r="22" spans="1:19" ht="12.75" customHeight="1" x14ac:dyDescent="0.25">
      <c r="A22" s="134" t="s">
        <v>70</v>
      </c>
      <c r="B22" s="11">
        <v>0</v>
      </c>
      <c r="C22" s="25">
        <v>0</v>
      </c>
      <c r="D22" s="37">
        <f>IF(C22&lt;&gt;0,B22/C22,0)</f>
        <v>0</v>
      </c>
      <c r="E22" s="11">
        <v>0</v>
      </c>
      <c r="F22" s="25">
        <v>0</v>
      </c>
      <c r="G22" s="37">
        <f>IF(F22&lt;&gt;0,E22/F22,0)</f>
        <v>0</v>
      </c>
      <c r="H22" s="11">
        <v>769.82869166346313</v>
      </c>
      <c r="I22" s="25">
        <v>211.47421376547246</v>
      </c>
      <c r="J22" s="37">
        <f>IF(I22&lt;&gt;0,H22/I22,0)</f>
        <v>3.640295797563351</v>
      </c>
      <c r="K22" s="11">
        <v>9858.2990343164147</v>
      </c>
      <c r="L22" s="25">
        <v>2824.9962515470061</v>
      </c>
      <c r="M22" s="37">
        <f>IF(L22&lt;&gt;0,K22/L22,0)</f>
        <v>3.489668005370937</v>
      </c>
      <c r="N22" s="11">
        <v>0</v>
      </c>
      <c r="O22" s="25">
        <v>0</v>
      </c>
      <c r="P22" s="37">
        <f>IF(O22&lt;&gt;0,N22/O22,0)</f>
        <v>0</v>
      </c>
      <c r="Q22" s="11">
        <f>SUM(B22,E22,H22,K22,N22)</f>
        <v>10628.127725979877</v>
      </c>
      <c r="R22" s="25">
        <f>SUM(C22,F22,I22,L22,O22)</f>
        <v>3036.4704653124786</v>
      </c>
      <c r="S22" s="37">
        <f>IF(R22&lt;&gt;0,Q22/R22,0)</f>
        <v>3.50015843967254</v>
      </c>
    </row>
    <row r="23" spans="1:19" ht="12.75" customHeight="1" x14ac:dyDescent="0.25">
      <c r="A23" s="114" t="s">
        <v>55</v>
      </c>
      <c r="B23" s="11">
        <f>SUM(B21:B22)</f>
        <v>8021.0109449240445</v>
      </c>
      <c r="C23" s="25">
        <f>C21</f>
        <v>553.63847497302743</v>
      </c>
      <c r="D23" s="37">
        <f>IF(C23&lt;&gt;0,B23/C23,0)</f>
        <v>14.487813451395006</v>
      </c>
      <c r="E23" s="11">
        <f>SUM(E21:E22)</f>
        <v>0</v>
      </c>
      <c r="F23" s="25">
        <f>F21</f>
        <v>0</v>
      </c>
      <c r="G23" s="37">
        <f>IF(F23&lt;&gt;0,E23/F23,0)</f>
        <v>0</v>
      </c>
      <c r="H23" s="11">
        <f>SUM(H21:H22)</f>
        <v>3905.7119164280221</v>
      </c>
      <c r="I23" s="25">
        <f>I21</f>
        <v>216.4497241274604</v>
      </c>
      <c r="J23" s="37">
        <f>IF(I23&lt;&gt;0,H23/I23,0)</f>
        <v>18.044430096515494</v>
      </c>
      <c r="K23" s="11">
        <f>SUM(K21:K22)</f>
        <v>57845.665811606945</v>
      </c>
      <c r="L23" s="25">
        <f>L21</f>
        <v>3312.2573629404314</v>
      </c>
      <c r="M23" s="37">
        <f>IF(L23&lt;&gt;0,K23/L23,0)</f>
        <v>17.464121737283993</v>
      </c>
      <c r="N23" s="11">
        <f>SUM(N21:N22)</f>
        <v>13716.011451267319</v>
      </c>
      <c r="O23" s="25">
        <f>O21</f>
        <v>946.72750289634814</v>
      </c>
      <c r="P23" s="37">
        <f>IF(O23&lt;&gt;0,N23/O23,0)</f>
        <v>14.487813451395008</v>
      </c>
      <c r="Q23" s="11">
        <f>SUM(Q21:Q22)</f>
        <v>83488.400124226333</v>
      </c>
      <c r="R23" s="25">
        <f>R21</f>
        <v>5029.0730649372672</v>
      </c>
      <c r="S23" s="37">
        <f>IF(R23&lt;&gt;0,Q23/R23,0)</f>
        <v>16.601150758040891</v>
      </c>
    </row>
    <row r="24" spans="1:19" ht="12.75" customHeight="1" x14ac:dyDescent="0.25">
      <c r="A24" s="161"/>
      <c r="B24" s="39"/>
      <c r="C24" s="40"/>
      <c r="D24" s="48"/>
      <c r="E24" s="39"/>
      <c r="F24" s="40"/>
      <c r="G24" s="48"/>
      <c r="H24" s="39"/>
      <c r="I24" s="40"/>
      <c r="J24" s="48"/>
      <c r="K24" s="39"/>
      <c r="L24" s="40"/>
      <c r="M24" s="48"/>
      <c r="N24" s="39"/>
      <c r="O24" s="40"/>
      <c r="P24" s="48"/>
      <c r="Q24" s="158"/>
      <c r="R24" s="15"/>
      <c r="S24" s="48"/>
    </row>
    <row r="25" spans="1:19" ht="12.75" customHeight="1" x14ac:dyDescent="0.25">
      <c r="A25" s="77" t="s">
        <v>51</v>
      </c>
      <c r="B25" s="12">
        <f>SUM(B12,B18,B23)</f>
        <v>8479.4226154877215</v>
      </c>
      <c r="C25" s="25">
        <f>C21</f>
        <v>553.63847497302743</v>
      </c>
      <c r="D25" s="13">
        <f>IF(C25&lt;&gt;0,B25/C25,0)</f>
        <v>15.315811669159785</v>
      </c>
      <c r="E25" s="12">
        <f>SUM(E12,E18,E23)</f>
        <v>0</v>
      </c>
      <c r="F25" s="25">
        <f>F21</f>
        <v>0</v>
      </c>
      <c r="G25" s="13">
        <f>IF(F25&lt;&gt;0,E25/F25,0)</f>
        <v>0</v>
      </c>
      <c r="H25" s="12">
        <f>SUM(H12,H18,H23)</f>
        <v>4115.7620006060124</v>
      </c>
      <c r="I25" s="25">
        <f>I21</f>
        <v>216.4497241274604</v>
      </c>
      <c r="J25" s="13">
        <f>IF(I25&lt;&gt;0,H25/I25,0)</f>
        <v>19.014863692699237</v>
      </c>
      <c r="K25" s="12">
        <f>SUM(K12,K18,K23)</f>
        <v>62239.510703891588</v>
      </c>
      <c r="L25" s="25">
        <f>L21</f>
        <v>3312.2573629404314</v>
      </c>
      <c r="M25" s="13">
        <f>IF(L25&lt;&gt;0,K25/L25,0)</f>
        <v>18.79066264604479</v>
      </c>
      <c r="N25" s="12">
        <f>SUM(N12,N18,N23)</f>
        <v>14577.269097689137</v>
      </c>
      <c r="O25" s="25">
        <f>O21</f>
        <v>946.72750289634814</v>
      </c>
      <c r="P25" s="13">
        <f>IF(O25&lt;&gt;0,N25/O25,0)</f>
        <v>15.397534193411005</v>
      </c>
      <c r="Q25" s="12">
        <f>SUM(Q12,Q18,Q23)</f>
        <v>89411.964417674462</v>
      </c>
      <c r="R25" s="25">
        <f>R21</f>
        <v>5029.0730649372672</v>
      </c>
      <c r="S25" s="13">
        <f>IF(R25&lt;&gt;0,Q25/R25,0)</f>
        <v>17.779014793214142</v>
      </c>
    </row>
    <row r="26" spans="1:19" ht="12.75" customHeight="1" x14ac:dyDescent="0.25">
      <c r="A26" s="76"/>
      <c r="B26" s="25"/>
      <c r="C26" s="58"/>
      <c r="D26" s="59"/>
      <c r="E26" s="58"/>
      <c r="G26" s="32"/>
      <c r="H26" s="58"/>
      <c r="J26" s="59"/>
      <c r="K26" s="58"/>
      <c r="L26" s="58"/>
      <c r="N26" s="58"/>
      <c r="O26" s="7"/>
      <c r="P26" s="7"/>
      <c r="Q26" s="7"/>
    </row>
    <row r="27" spans="1:19" ht="12.75" customHeight="1" x14ac:dyDescent="0.25">
      <c r="A27" s="76"/>
      <c r="B27" s="25"/>
      <c r="C27" s="58"/>
      <c r="D27" s="59"/>
      <c r="E27" s="58"/>
      <c r="G27" s="32"/>
      <c r="H27" s="58"/>
      <c r="J27" s="59"/>
      <c r="K27" s="58"/>
      <c r="L27" s="58"/>
      <c r="N27" s="58"/>
      <c r="O27" s="7"/>
      <c r="P27" s="70" t="s">
        <v>77</v>
      </c>
      <c r="Q27" s="169">
        <f>Q25-SUM(Q11,Q17,Q22)</f>
        <v>78142.028468522578</v>
      </c>
      <c r="R27" s="170">
        <f>R25</f>
        <v>5029.0730649372672</v>
      </c>
      <c r="S27" s="171">
        <f>IF(R27&lt;&gt;0,Q27/R27,0)</f>
        <v>15.538057900436833</v>
      </c>
    </row>
    <row r="28" spans="1:19" ht="12.75" hidden="1" customHeight="1" x14ac:dyDescent="0.25">
      <c r="A28" s="76"/>
      <c r="B28" s="25"/>
      <c r="C28" s="58"/>
      <c r="D28" s="59"/>
      <c r="E28" s="58"/>
      <c r="G28" s="32"/>
      <c r="H28" s="58"/>
      <c r="J28" s="59"/>
      <c r="K28" s="58"/>
      <c r="L28" s="58"/>
      <c r="N28" s="58"/>
      <c r="O28" s="7"/>
      <c r="P28" s="7"/>
      <c r="Q28" s="7"/>
    </row>
    <row r="29" spans="1:19" ht="12.75" hidden="1" customHeight="1" x14ac:dyDescent="0.25">
      <c r="A29" s="84" t="s">
        <v>26</v>
      </c>
      <c r="B29" s="9">
        <v>0</v>
      </c>
      <c r="C29" s="9">
        <v>0</v>
      </c>
      <c r="D29" s="74"/>
      <c r="E29" s="9">
        <v>0</v>
      </c>
      <c r="F29" s="9">
        <v>0</v>
      </c>
      <c r="G29" s="74"/>
      <c r="H29" s="9">
        <v>0</v>
      </c>
      <c r="I29" s="9">
        <v>0</v>
      </c>
      <c r="J29" s="75"/>
      <c r="K29" s="9">
        <v>0</v>
      </c>
      <c r="L29" s="9">
        <v>0</v>
      </c>
      <c r="N29" s="9">
        <v>0</v>
      </c>
      <c r="O29" s="9">
        <v>0</v>
      </c>
      <c r="Q29" s="9">
        <v>0</v>
      </c>
      <c r="R29" s="9">
        <v>0</v>
      </c>
      <c r="S29" s="85"/>
    </row>
    <row r="30" spans="1:19" ht="12.75" hidden="1" customHeight="1" x14ac:dyDescent="0.25">
      <c r="A30" s="84"/>
      <c r="B30" s="9">
        <v>0</v>
      </c>
      <c r="C30" s="9">
        <v>0</v>
      </c>
      <c r="E30" s="9">
        <v>0</v>
      </c>
      <c r="F30" s="9">
        <v>0</v>
      </c>
      <c r="H30" s="9">
        <v>0</v>
      </c>
      <c r="I30" s="9">
        <v>0</v>
      </c>
      <c r="K30" s="9">
        <v>0</v>
      </c>
      <c r="L30" s="9">
        <v>0</v>
      </c>
      <c r="N30" s="9">
        <v>0</v>
      </c>
      <c r="O30" s="9">
        <v>0</v>
      </c>
      <c r="Q30" s="9">
        <v>0</v>
      </c>
      <c r="R30" s="9">
        <v>0</v>
      </c>
      <c r="S30" s="86"/>
    </row>
    <row r="31" spans="1:19" hidden="1" x14ac:dyDescent="0.25">
      <c r="A31" s="64"/>
      <c r="C31" s="9">
        <v>0</v>
      </c>
      <c r="D31" s="5"/>
      <c r="F31" s="9">
        <v>0</v>
      </c>
      <c r="G31" s="6"/>
      <c r="H31" s="6"/>
      <c r="I31" s="9">
        <v>0</v>
      </c>
      <c r="J31" s="6"/>
      <c r="K31" s="6"/>
      <c r="L31" s="9">
        <v>0</v>
      </c>
      <c r="M31" s="5"/>
      <c r="N31" s="5"/>
      <c r="O31" s="9">
        <v>0</v>
      </c>
      <c r="P31" s="5"/>
      <c r="Q31" s="50"/>
      <c r="R31" s="9">
        <v>0</v>
      </c>
    </row>
    <row r="32" spans="1:19" hidden="1" x14ac:dyDescent="0.25">
      <c r="A32" s="64"/>
      <c r="B32" s="50"/>
      <c r="C32" s="9">
        <f>C12+C18-C23</f>
        <v>0</v>
      </c>
      <c r="D32" s="5"/>
      <c r="E32" s="50"/>
      <c r="F32" s="9">
        <f>F12+F18-F23</f>
        <v>0</v>
      </c>
      <c r="G32" s="6"/>
      <c r="H32" s="6"/>
      <c r="I32" s="9">
        <f>I12+I18-I23</f>
        <v>0</v>
      </c>
      <c r="J32" s="6"/>
      <c r="K32" s="6"/>
      <c r="L32" s="9">
        <f>L12+L18-L23</f>
        <v>0</v>
      </c>
      <c r="M32" s="5"/>
      <c r="N32" s="5"/>
      <c r="O32" s="9">
        <f>O12+O18-O23</f>
        <v>0</v>
      </c>
      <c r="P32" s="5"/>
      <c r="Q32" s="50"/>
      <c r="R32" s="9">
        <f>R12+R18-R23</f>
        <v>0</v>
      </c>
    </row>
    <row r="33" spans="1:18" hidden="1" x14ac:dyDescent="0.25"/>
    <row r="34" spans="1:18" hidden="1" x14ac:dyDescent="0.25">
      <c r="Q34" s="9">
        <v>0</v>
      </c>
      <c r="R34" s="9">
        <v>0</v>
      </c>
    </row>
    <row r="35" spans="1:18" hidden="1" x14ac:dyDescent="0.25">
      <c r="Q35" s="9">
        <v>0</v>
      </c>
      <c r="R35" s="9">
        <v>0</v>
      </c>
    </row>
    <row r="36" spans="1:18" hidden="1" x14ac:dyDescent="0.25">
      <c r="A36" s="70"/>
      <c r="B36" s="6"/>
      <c r="D36" s="6"/>
      <c r="E36" s="6"/>
      <c r="Q36" s="9">
        <v>-9.0949470177292824E-13</v>
      </c>
      <c r="R36" s="9">
        <v>0</v>
      </c>
    </row>
    <row r="37" spans="1:18" hidden="1" x14ac:dyDescent="0.25">
      <c r="A37" s="72"/>
      <c r="B37" s="87"/>
      <c r="D37" s="87"/>
      <c r="E37" s="87"/>
      <c r="Q37" s="9">
        <v>0</v>
      </c>
      <c r="R37" s="9">
        <v>0</v>
      </c>
    </row>
    <row r="38" spans="1:18" hidden="1" x14ac:dyDescent="0.25">
      <c r="A38" s="72"/>
      <c r="B38" s="87"/>
      <c r="C38" s="87"/>
      <c r="D38" s="87"/>
      <c r="E38" s="87"/>
      <c r="F38" s="88"/>
      <c r="G38" s="6"/>
      <c r="H38" s="6"/>
      <c r="I38" s="6"/>
      <c r="J38" s="6"/>
      <c r="K38" s="6"/>
      <c r="L38" s="6"/>
      <c r="M38" s="5"/>
      <c r="N38" s="5"/>
      <c r="O38" s="5"/>
      <c r="P38" s="5"/>
      <c r="Q38" s="9">
        <v>0</v>
      </c>
      <c r="R38" s="9">
        <v>0</v>
      </c>
    </row>
    <row r="39" spans="1:18" hidden="1" x14ac:dyDescent="0.25">
      <c r="A39" s="72"/>
      <c r="B39" s="87"/>
      <c r="C39" s="87"/>
      <c r="D39" s="87"/>
      <c r="E39" s="87"/>
      <c r="F39" s="88"/>
      <c r="G39" s="6"/>
      <c r="H39" s="6"/>
      <c r="I39" s="6"/>
      <c r="J39" s="6"/>
      <c r="K39" s="6"/>
      <c r="L39" s="6"/>
      <c r="M39" s="5"/>
      <c r="N39" s="5"/>
      <c r="O39" s="5"/>
      <c r="P39" s="5"/>
      <c r="Q39" s="9">
        <v>0</v>
      </c>
      <c r="R39" s="9">
        <v>0</v>
      </c>
    </row>
    <row r="40" spans="1:18" hidden="1" x14ac:dyDescent="0.25">
      <c r="A40" s="32"/>
      <c r="B40" s="25"/>
      <c r="C40" s="25"/>
      <c r="D40" s="25"/>
      <c r="E40" s="25"/>
      <c r="F40" s="25"/>
      <c r="G40" s="5"/>
      <c r="H40" s="6"/>
      <c r="I40" s="5"/>
      <c r="J40" s="5"/>
      <c r="K40" s="5"/>
      <c r="L40" s="5"/>
      <c r="M40" s="5"/>
      <c r="N40" s="5"/>
      <c r="O40" s="5"/>
      <c r="P40" s="5"/>
      <c r="Q40" s="9">
        <v>0</v>
      </c>
      <c r="R40" s="9">
        <v>0</v>
      </c>
    </row>
    <row r="41" spans="1:18" hidden="1" x14ac:dyDescent="0.25">
      <c r="A41" s="81"/>
      <c r="B41" s="25"/>
      <c r="C41" s="25"/>
      <c r="D41" s="25"/>
      <c r="E41" s="25"/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9">
        <v>0</v>
      </c>
      <c r="R41" s="9">
        <v>0</v>
      </c>
    </row>
    <row r="42" spans="1:18" hidden="1" x14ac:dyDescent="0.25">
      <c r="A42" s="82"/>
      <c r="B42" s="25"/>
      <c r="C42" s="25"/>
      <c r="D42" s="89"/>
      <c r="E42" s="25"/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9">
        <v>0</v>
      </c>
      <c r="R42" s="9">
        <v>0</v>
      </c>
    </row>
    <row r="43" spans="1:18" hidden="1" x14ac:dyDescent="0.25">
      <c r="A43" s="82"/>
      <c r="B43" s="25"/>
      <c r="C43" s="25"/>
      <c r="D43" s="89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  <c r="Q43" s="9">
        <v>0</v>
      </c>
      <c r="R43" s="9">
        <v>0</v>
      </c>
    </row>
    <row r="44" spans="1:18" x14ac:dyDescent="0.25">
      <c r="A44" s="15"/>
      <c r="B44" s="15"/>
      <c r="C44" s="15"/>
      <c r="D44" s="15"/>
      <c r="E44" s="15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8" x14ac:dyDescent="0.25">
      <c r="A45" s="31" t="s">
        <v>27</v>
      </c>
      <c r="C45" s="24"/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8" x14ac:dyDescent="0.25">
      <c r="A46" s="83" t="s">
        <v>76</v>
      </c>
      <c r="C46" s="24"/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8" x14ac:dyDescent="0.25">
      <c r="A47" s="83" t="s">
        <v>97</v>
      </c>
      <c r="B47" s="87"/>
      <c r="C47" s="87"/>
      <c r="D47" s="87"/>
      <c r="E47" s="87"/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8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</sheetData>
  <phoneticPr fontId="5" type="noConversion"/>
  <printOptions horizontalCentered="1"/>
  <pageMargins left="0.75" right="0.75" top="1" bottom="1" header="0.5" footer="0.5"/>
  <pageSetup scale="69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129"/>
  <sheetViews>
    <sheetView zoomScale="70" workbookViewId="0"/>
  </sheetViews>
  <sheetFormatPr defaultRowHeight="13.2" x14ac:dyDescent="0.25"/>
  <cols>
    <col min="1" max="1" width="26.109375" customWidth="1"/>
    <col min="2" max="3" width="8.6640625" customWidth="1"/>
    <col min="4" max="4" width="7.6640625" customWidth="1"/>
    <col min="5" max="6" width="8.6640625" customWidth="1"/>
    <col min="7" max="7" width="7.6640625" customWidth="1"/>
    <col min="8" max="9" width="8.6640625" customWidth="1"/>
    <col min="10" max="10" width="7.6640625" customWidth="1"/>
    <col min="11" max="12" width="8.6640625" customWidth="1"/>
    <col min="13" max="13" width="7.6640625" customWidth="1"/>
    <col min="14" max="15" width="8.6640625" customWidth="1"/>
    <col min="16" max="16" width="7.6640625" customWidth="1"/>
    <col min="17" max="18" width="8.6640625" customWidth="1"/>
    <col min="19" max="19" width="7.6640625" customWidth="1"/>
  </cols>
  <sheetData>
    <row r="1" spans="1:19" s="3" customFormat="1" ht="15.6" x14ac:dyDescent="0.3">
      <c r="A1" s="57" t="s">
        <v>90</v>
      </c>
      <c r="B1" s="43"/>
      <c r="C1" s="43"/>
      <c r="D1" s="43"/>
      <c r="E1" s="43"/>
      <c r="F1" s="43"/>
      <c r="G1" s="43"/>
      <c r="H1" s="43"/>
      <c r="I1" s="43"/>
      <c r="J1" s="43"/>
    </row>
    <row r="2" spans="1:19" s="3" customFormat="1" ht="15.6" x14ac:dyDescent="0.3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ht="12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2.75" customHeight="1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ht="12.75" customHeight="1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 x14ac:dyDescent="0.25">
      <c r="A7" s="112" t="s">
        <v>41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 x14ac:dyDescent="0.25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 x14ac:dyDescent="0.25">
      <c r="A9" s="114" t="s">
        <v>28</v>
      </c>
      <c r="B9" s="11">
        <f>SUM('Table 5.9'!B16,'Table 5.9'!B39)</f>
        <v>44310.946414993996</v>
      </c>
      <c r="C9" s="25">
        <f>SUM('Table 5.9'!C16,'Table 5.9'!C39)</f>
        <v>920170.80761158071</v>
      </c>
      <c r="D9" s="37">
        <f>IF(C9&lt;&gt;0,B9/C9,0)</f>
        <v>4.8155131686918692E-2</v>
      </c>
      <c r="E9" s="11">
        <f>SUM('Table 5.9'!E16,'Table 5.9'!E39)</f>
        <v>63.145051754358846</v>
      </c>
      <c r="F9" s="25">
        <f>SUM('Table 5.9'!F16,'Table 5.9'!F39)</f>
        <v>465.73119119450831</v>
      </c>
      <c r="G9" s="37">
        <f>IF(F9&lt;&gt;0,E9/F9,0)</f>
        <v>0.13558261277799386</v>
      </c>
      <c r="H9" s="11">
        <f>SUM('Table 5.9'!H16,'Table 5.9'!H39)</f>
        <v>468.24013432545956</v>
      </c>
      <c r="I9" s="25">
        <f>SUM('Table 5.9'!I16,'Table 5.9'!I39)</f>
        <v>5448.5910713838539</v>
      </c>
      <c r="J9" s="37">
        <f>IF(I9&lt;&gt;0,H9/I9,0)</f>
        <v>8.5937837542015089E-2</v>
      </c>
      <c r="K9" s="11">
        <f>SUM('Table 5.9'!K16,'Table 5.9'!K39)</f>
        <v>0</v>
      </c>
      <c r="L9" s="25">
        <f>SUM('Table 5.9'!L16,'Table 5.9'!L39)</f>
        <v>0</v>
      </c>
      <c r="M9" s="37">
        <f>IF(L9&lt;&gt;0,K9/L9,0)</f>
        <v>0</v>
      </c>
      <c r="N9" s="11">
        <f>SUM('Table 5.9'!N16,'Table 5.9'!N39)</f>
        <v>821.00221302684122</v>
      </c>
      <c r="O9" s="25">
        <f>SUM('Table 5.9'!O16,'Table 5.9'!O39)</f>
        <v>15508.622828254754</v>
      </c>
      <c r="P9" s="37">
        <f>IF(O9&lt;&gt;0,N9/O9,0)</f>
        <v>5.2938434451515498E-2</v>
      </c>
      <c r="Q9" s="11">
        <f t="shared" ref="Q9:R12" si="0">SUM(B9,E9,H9,K9,N9)</f>
        <v>45663.333814100653</v>
      </c>
      <c r="R9" s="25">
        <f t="shared" si="0"/>
        <v>941593.75270241383</v>
      </c>
      <c r="S9" s="37">
        <f>IF(R9&lt;&gt;0,Q9/R9,0)</f>
        <v>4.8495790974658615E-2</v>
      </c>
    </row>
    <row r="10" spans="1:19" ht="12.75" customHeight="1" x14ac:dyDescent="0.25">
      <c r="A10" s="114" t="s">
        <v>29</v>
      </c>
      <c r="B10" s="11">
        <f>'Table 5.10'!B12</f>
        <v>10518.41323958692</v>
      </c>
      <c r="C10" s="25">
        <f>'Table 5.10'!C12</f>
        <v>18405.588153981407</v>
      </c>
      <c r="D10" s="37">
        <f>IF(C10&lt;&gt;0,B10/C10,0)</f>
        <v>0.57147933288465047</v>
      </c>
      <c r="E10" s="11">
        <f>'Table 5.10'!E12</f>
        <v>1963.5409968092438</v>
      </c>
      <c r="F10" s="25">
        <f>'Table 5.10'!F12</f>
        <v>3463.7532110862053</v>
      </c>
      <c r="G10" s="37">
        <f>IF(F10&lt;&gt;0,E10/F10,0)</f>
        <v>0.56688247607383468</v>
      </c>
      <c r="H10" s="11">
        <f>'Table 5.10'!H12</f>
        <v>2127.7591423064614</v>
      </c>
      <c r="I10" s="25">
        <f>'Table 5.10'!I12</f>
        <v>3350.6803323240456</v>
      </c>
      <c r="J10" s="37">
        <f>IF(I10&lt;&gt;0,H10/I10,0)</f>
        <v>0.63502301958797691</v>
      </c>
      <c r="K10" s="11">
        <f>'Table 5.10'!K12</f>
        <v>286.65672411169589</v>
      </c>
      <c r="L10" s="25">
        <f>'Table 5.10'!L12</f>
        <v>296.93836482236878</v>
      </c>
      <c r="M10" s="37">
        <f>IF(L10&lt;&gt;0,K10/L10,0)</f>
        <v>0.96537449542155507</v>
      </c>
      <c r="N10" s="11">
        <f>'Table 5.10'!N12</f>
        <v>497.43001500189803</v>
      </c>
      <c r="O10" s="25">
        <f>'Table 5.10'!O12</f>
        <v>879.09574120024149</v>
      </c>
      <c r="P10" s="37">
        <f>IF(O10&lt;&gt;0,N10/O10,0)</f>
        <v>0.56584282199200509</v>
      </c>
      <c r="Q10" s="11">
        <f t="shared" si="0"/>
        <v>15393.800117816219</v>
      </c>
      <c r="R10" s="25">
        <f t="shared" si="0"/>
        <v>26396.05580341427</v>
      </c>
      <c r="S10" s="37">
        <f>IF(R10&lt;&gt;0,Q10/R10,0)</f>
        <v>0.58318561805074931</v>
      </c>
    </row>
    <row r="11" spans="1:19" ht="12.75" customHeight="1" x14ac:dyDescent="0.25">
      <c r="A11" s="114" t="s">
        <v>33</v>
      </c>
      <c r="B11" s="11">
        <f>'Table 5.11'!B12</f>
        <v>334.19799974109321</v>
      </c>
      <c r="C11" s="25">
        <f>'Table 5.11'!C12</f>
        <v>314.66500273089991</v>
      </c>
      <c r="D11" s="37">
        <f>IF(C11&lt;&gt;0,B11/C11,0)</f>
        <v>1.0620755306140537</v>
      </c>
      <c r="E11" s="11">
        <f>'Table 5.11'!E12</f>
        <v>0</v>
      </c>
      <c r="F11" s="25">
        <f>'Table 5.11'!F12</f>
        <v>0</v>
      </c>
      <c r="G11" s="37">
        <f>IF(F11&lt;&gt;0,E11/F11,0)</f>
        <v>0</v>
      </c>
      <c r="H11" s="11">
        <f>'Table 5.11'!H12</f>
        <v>43.855068591033614</v>
      </c>
      <c r="I11" s="25">
        <f>'Table 5.11'!I12</f>
        <v>35.444335419601714</v>
      </c>
      <c r="J11" s="37">
        <f>IF(I11&lt;&gt;0,H11/I11,0)</f>
        <v>1.2372941422617429</v>
      </c>
      <c r="K11" s="11">
        <f>'Table 5.11'!K12</f>
        <v>4393.8448922846401</v>
      </c>
      <c r="L11" s="25">
        <f>'Table 5.11'!L12</f>
        <v>3312.2573629404305</v>
      </c>
      <c r="M11" s="37">
        <f>IF(L11&lt;&gt;0,K11/L11,0)</f>
        <v>1.3265409087607971</v>
      </c>
      <c r="N11" s="11">
        <f>'Table 5.11'!N12</f>
        <v>775.3451243226076</v>
      </c>
      <c r="O11" s="25">
        <f>'Table 5.11'!O12</f>
        <v>776.47878605588414</v>
      </c>
      <c r="P11" s="37">
        <f>IF(O11&lt;&gt;0,N11/O11,0)</f>
        <v>0.99853999651550696</v>
      </c>
      <c r="Q11" s="11">
        <f t="shared" si="0"/>
        <v>5547.2430849393741</v>
      </c>
      <c r="R11" s="25">
        <f t="shared" si="0"/>
        <v>4438.8454871468166</v>
      </c>
      <c r="S11" s="37">
        <f>IF(R11&lt;&gt;0,Q11/R11,0)</f>
        <v>1.2497040279960294</v>
      </c>
    </row>
    <row r="12" spans="1:19" ht="12.75" customHeight="1" x14ac:dyDescent="0.25">
      <c r="A12" s="114" t="s">
        <v>55</v>
      </c>
      <c r="B12" s="11">
        <f>SUM(B9:B11)</f>
        <v>55163.557654322009</v>
      </c>
      <c r="C12" s="25">
        <f>SUM(C9:C11)</f>
        <v>938891.06076829298</v>
      </c>
      <c r="D12" s="37">
        <f>IF(C12&lt;&gt;0,B12/C12,0)</f>
        <v>5.8753949163369137E-2</v>
      </c>
      <c r="E12" s="11">
        <f>SUM(E9:E11)</f>
        <v>2026.6860485636025</v>
      </c>
      <c r="F12" s="25">
        <f>SUM(F9:F11)</f>
        <v>3929.4844022807138</v>
      </c>
      <c r="G12" s="37">
        <f>IF(F12&lt;&gt;0,E12/F12,0)</f>
        <v>0.51576386138275365</v>
      </c>
      <c r="H12" s="11">
        <f>SUM(H9:H11)</f>
        <v>2639.8543452229546</v>
      </c>
      <c r="I12" s="25">
        <f>SUM(I9:I11)</f>
        <v>8834.7157391274995</v>
      </c>
      <c r="J12" s="37">
        <f>IF(I12&lt;&gt;0,H12/I12,0)</f>
        <v>0.29880467274475792</v>
      </c>
      <c r="K12" s="11">
        <f>SUM(K9:K11)</f>
        <v>4680.5016163963355</v>
      </c>
      <c r="L12" s="25">
        <f>SUM(L9:L11)</f>
        <v>3609.1957277627994</v>
      </c>
      <c r="M12" s="37">
        <f>IF(L12&lt;&gt;0,K12/L12,0)</f>
        <v>1.2968267640329934</v>
      </c>
      <c r="N12" s="11">
        <f>SUM(N9:N11)</f>
        <v>2093.777352351347</v>
      </c>
      <c r="O12" s="25">
        <f>SUM(O9:O11)</f>
        <v>17164.197355510878</v>
      </c>
      <c r="P12" s="37">
        <f>IF(O12&lt;&gt;0,N12/O12,0)</f>
        <v>0.12198515951455788</v>
      </c>
      <c r="Q12" s="11">
        <f t="shared" si="0"/>
        <v>66604.377016856248</v>
      </c>
      <c r="R12" s="25">
        <f t="shared" si="0"/>
        <v>972428.6539929749</v>
      </c>
      <c r="S12" s="37">
        <f>IF(R12&lt;&gt;0,Q12/R12,0)</f>
        <v>6.8492816149921282E-2</v>
      </c>
    </row>
    <row r="13" spans="1:19" ht="12.75" customHeight="1" x14ac:dyDescent="0.25">
      <c r="A13" s="160"/>
      <c r="B13" s="11"/>
      <c r="C13" s="25"/>
      <c r="D13" s="36"/>
      <c r="E13" s="11"/>
      <c r="F13" s="25"/>
      <c r="G13" s="36"/>
      <c r="H13" s="11"/>
      <c r="I13" s="25"/>
      <c r="J13" s="36"/>
      <c r="K13" s="11"/>
      <c r="L13" s="25"/>
      <c r="M13" s="36"/>
      <c r="N13" s="11"/>
      <c r="O13" s="25"/>
      <c r="P13" s="36"/>
      <c r="Q13" s="11"/>
      <c r="R13" s="25"/>
      <c r="S13" s="36"/>
    </row>
    <row r="14" spans="1:19" ht="12.75" customHeight="1" x14ac:dyDescent="0.25">
      <c r="A14" s="165" t="s">
        <v>82</v>
      </c>
      <c r="B14" s="11"/>
      <c r="C14" s="25"/>
      <c r="D14" s="36"/>
      <c r="E14" s="11"/>
      <c r="F14" s="25"/>
      <c r="G14" s="36"/>
      <c r="H14" s="11"/>
      <c r="I14" s="25"/>
      <c r="J14" s="36"/>
      <c r="K14" s="11"/>
      <c r="L14" s="25"/>
      <c r="M14" s="36"/>
      <c r="N14" s="11"/>
      <c r="O14" s="25"/>
      <c r="P14" s="36"/>
      <c r="Q14" s="11"/>
      <c r="R14" s="25"/>
      <c r="S14" s="36"/>
    </row>
    <row r="15" spans="1:19" ht="12.75" customHeight="1" x14ac:dyDescent="0.25">
      <c r="A15" s="114" t="s">
        <v>28</v>
      </c>
      <c r="B15" s="11">
        <f>SUM('Table 5.9'!B25,'Table 5.9'!B45)</f>
        <v>30399.316606134995</v>
      </c>
      <c r="C15" s="25">
        <f>SUM('Table 5.9'!C25,'Table 5.9'!C45)</f>
        <v>228152.30529307388</v>
      </c>
      <c r="D15" s="37">
        <f>IF(C15&lt;&gt;0,B15/C15,0)</f>
        <v>0.13324133002769989</v>
      </c>
      <c r="E15" s="11">
        <f>SUM('Table 5.9'!E25,'Table 5.9'!E45)</f>
        <v>1.3202398689464401</v>
      </c>
      <c r="F15" s="25">
        <f>SUM('Table 5.9'!F25,'Table 5.9'!F45)</f>
        <v>9.8400576322234166</v>
      </c>
      <c r="G15" s="37">
        <f>IF(F15&lt;&gt;0,E15/F15,0)</f>
        <v>0.13416993256452345</v>
      </c>
      <c r="H15" s="11">
        <f>SUM('Table 5.9'!H25,'Table 5.9'!H45)</f>
        <v>319.96851686937669</v>
      </c>
      <c r="I15" s="25">
        <f>SUM('Table 5.9'!I25,'Table 5.9'!I45)</f>
        <v>2396.9312661599674</v>
      </c>
      <c r="J15" s="37">
        <f>IF(I15&lt;&gt;0,H15/I15,0)</f>
        <v>0.13349090204909633</v>
      </c>
      <c r="K15" s="11">
        <f>SUM('Table 5.9'!K25,'Table 5.9'!K45)</f>
        <v>0</v>
      </c>
      <c r="L15" s="25">
        <f>SUM('Table 5.9'!L25,'Table 5.9'!L45)</f>
        <v>0</v>
      </c>
      <c r="M15" s="37">
        <f>IF(L15&lt;&gt;0,K15/L15,0)</f>
        <v>0</v>
      </c>
      <c r="N15" s="11">
        <f>SUM('Table 5.9'!N25,'Table 5.9'!N45)</f>
        <v>47.962840421709942</v>
      </c>
      <c r="O15" s="25">
        <f>SUM('Table 5.9'!O25,'Table 5.9'!O45)</f>
        <v>357.7666404475882</v>
      </c>
      <c r="P15" s="37">
        <f>IF(O15&lt;&gt;0,N15/O15,0)</f>
        <v>0.13406180174234653</v>
      </c>
      <c r="Q15" s="11">
        <f t="shared" ref="Q15:R18" si="1">SUM(B15,E15,H15,K15,N15)</f>
        <v>30768.568203295028</v>
      </c>
      <c r="R15" s="25">
        <f t="shared" si="1"/>
        <v>230916.84325731362</v>
      </c>
      <c r="S15" s="37">
        <f>IF(R15&lt;&gt;0,Q15/R15,0)</f>
        <v>0.13324523135373548</v>
      </c>
    </row>
    <row r="16" spans="1:19" ht="12.75" customHeight="1" x14ac:dyDescent="0.25">
      <c r="A16" s="114" t="s">
        <v>29</v>
      </c>
      <c r="B16" s="11">
        <f>'Table 5.10'!B18</f>
        <v>7768.8920858877536</v>
      </c>
      <c r="C16" s="25">
        <f>'Table 5.10'!C18</f>
        <v>22563.492835901248</v>
      </c>
      <c r="D16" s="37">
        <f>IF(C16&lt;&gt;0,B16/C16,0)</f>
        <v>0.34431247601552656</v>
      </c>
      <c r="E16" s="11">
        <f>'Table 5.10'!E18</f>
        <v>119.40577670083856</v>
      </c>
      <c r="F16" s="25">
        <f>'Table 5.10'!F18</f>
        <v>168.49796491327464</v>
      </c>
      <c r="G16" s="37">
        <f>IF(F16&lt;&gt;0,E16/F16,0)</f>
        <v>0.70864818315340683</v>
      </c>
      <c r="H16" s="11">
        <f>'Table 5.10'!H18</f>
        <v>1639.9394067030491</v>
      </c>
      <c r="I16" s="25">
        <f>'Table 5.10'!I18</f>
        <v>2311.1249294108529</v>
      </c>
      <c r="J16" s="37">
        <f>IF(I16&lt;&gt;0,H16/I16,0)</f>
        <v>0.70958492370254478</v>
      </c>
      <c r="K16" s="11">
        <f>'Table 5.10'!K18</f>
        <v>976.13585920072001</v>
      </c>
      <c r="L16" s="25">
        <f>'Table 5.10'!L18</f>
        <v>1375.727816809667</v>
      </c>
      <c r="M16" s="37">
        <f>IF(L16&lt;&gt;0,K16/L16,0)</f>
        <v>0.70954141311498187</v>
      </c>
      <c r="N16" s="11">
        <f>'Table 5.10'!N18</f>
        <v>530.51676496165896</v>
      </c>
      <c r="O16" s="25">
        <f>'Table 5.10'!O18</f>
        <v>1526.2965546633027</v>
      </c>
      <c r="P16" s="37">
        <f>IF(O16&lt;&gt;0,N16/O16,0)</f>
        <v>0.3475843297560805</v>
      </c>
      <c r="Q16" s="11">
        <f t="shared" si="1"/>
        <v>11034.889893454021</v>
      </c>
      <c r="R16" s="25">
        <f t="shared" si="1"/>
        <v>27945.140101698344</v>
      </c>
      <c r="S16" s="37">
        <f>IF(R16&lt;&gt;0,Q16/R16,0)</f>
        <v>0.39487688568730361</v>
      </c>
    </row>
    <row r="17" spans="1:19" ht="12.75" customHeight="1" x14ac:dyDescent="0.25">
      <c r="A17" s="114" t="s">
        <v>33</v>
      </c>
      <c r="B17" s="11">
        <f>'Table 5.11'!B18</f>
        <v>124.21367082258453</v>
      </c>
      <c r="C17" s="25">
        <f>'Table 5.11'!C18</f>
        <v>238.9734722421276</v>
      </c>
      <c r="D17" s="37">
        <f>IF(C17&lt;&gt;0,B17/C17,0)</f>
        <v>0.51978016495793899</v>
      </c>
      <c r="E17" s="11">
        <f>'Table 5.11'!E18</f>
        <v>0</v>
      </c>
      <c r="F17" s="25">
        <f>'Table 5.11'!F18</f>
        <v>0</v>
      </c>
      <c r="G17" s="37">
        <f>IF(F17&lt;&gt;0,E17/F17,0)</f>
        <v>0</v>
      </c>
      <c r="H17" s="11">
        <f>'Table 5.11'!H18</f>
        <v>166.1950155869564</v>
      </c>
      <c r="I17" s="25">
        <f>'Table 5.11'!I18</f>
        <v>181.00538870785869</v>
      </c>
      <c r="J17" s="37">
        <f>IF(I17&lt;&gt;0,H17/I17,0)</f>
        <v>0.91817717015703815</v>
      </c>
      <c r="K17" s="11">
        <f>'Table 5.11'!K18</f>
        <v>0</v>
      </c>
      <c r="L17" s="25">
        <f>'Table 5.11'!L18</f>
        <v>0</v>
      </c>
      <c r="M17" s="37">
        <f>IF(L17&lt;&gt;0,K17/L17,0)</f>
        <v>0</v>
      </c>
      <c r="N17" s="11">
        <f>'Table 5.11'!N18</f>
        <v>85.912522099210392</v>
      </c>
      <c r="O17" s="25">
        <f>'Table 5.11'!O18</f>
        <v>170.24871684046406</v>
      </c>
      <c r="P17" s="37">
        <f>IF(O17&lt;&gt;0,N17/O17,0)</f>
        <v>0.50462948381406558</v>
      </c>
      <c r="Q17" s="11">
        <f t="shared" si="1"/>
        <v>376.32120850875128</v>
      </c>
      <c r="R17" s="25">
        <f t="shared" si="1"/>
        <v>590.22757779045037</v>
      </c>
      <c r="S17" s="37">
        <f>IF(R17&lt;&gt;0,Q17/R17,0)</f>
        <v>0.63758662365037322</v>
      </c>
    </row>
    <row r="18" spans="1:19" ht="12.75" customHeight="1" x14ac:dyDescent="0.25">
      <c r="A18" s="114" t="s">
        <v>55</v>
      </c>
      <c r="B18" s="11">
        <f>SUM(B15:B17)</f>
        <v>38292.422362845333</v>
      </c>
      <c r="C18" s="25">
        <f>SUM(C15:C17)</f>
        <v>250954.77160121725</v>
      </c>
      <c r="D18" s="37">
        <f>IF(C18&lt;&gt;0,B18/C18,0)</f>
        <v>0.15258694671761164</v>
      </c>
      <c r="E18" s="11">
        <f>SUM(E15:E17)</f>
        <v>120.726016569785</v>
      </c>
      <c r="F18" s="25">
        <f>SUM(F15:F17)</f>
        <v>178.33802254549806</v>
      </c>
      <c r="G18" s="37">
        <f>IF(F18&lt;&gt;0,E18/F18,0)</f>
        <v>0.67695051703842379</v>
      </c>
      <c r="H18" s="11">
        <f>SUM(H15:H17)</f>
        <v>2126.102939159382</v>
      </c>
      <c r="I18" s="25">
        <f>SUM(I15:I17)</f>
        <v>4889.0615842786783</v>
      </c>
      <c r="J18" s="37">
        <f>IF(I18&lt;&gt;0,H18/I18,0)</f>
        <v>0.4348693307517546</v>
      </c>
      <c r="K18" s="11">
        <f>SUM(K15:K17)</f>
        <v>976.13585920072001</v>
      </c>
      <c r="L18" s="25">
        <f>SUM(L15:L17)</f>
        <v>1375.727816809667</v>
      </c>
      <c r="M18" s="37">
        <f>IF(L18&lt;&gt;0,K18/L18,0)</f>
        <v>0.70954141311498187</v>
      </c>
      <c r="N18" s="11">
        <f>SUM(N15:N17)</f>
        <v>664.39212748257933</v>
      </c>
      <c r="O18" s="25">
        <f>SUM(O15:O17)</f>
        <v>2054.3119119513549</v>
      </c>
      <c r="P18" s="37">
        <f>IF(O18&lt;&gt;0,N18/O18,0)</f>
        <v>0.32341346200513676</v>
      </c>
      <c r="Q18" s="11">
        <f t="shared" si="1"/>
        <v>42179.779305257798</v>
      </c>
      <c r="R18" s="25">
        <f t="shared" si="1"/>
        <v>259452.21093680244</v>
      </c>
      <c r="S18" s="37">
        <f>IF(R18&lt;&gt;0,Q18/R18,0)</f>
        <v>0.16257244119431297</v>
      </c>
    </row>
    <row r="19" spans="1:19" ht="12.75" customHeight="1" x14ac:dyDescent="0.25">
      <c r="A19" s="114"/>
      <c r="B19" s="11"/>
      <c r="C19" s="25"/>
      <c r="D19" s="37"/>
      <c r="E19" s="11"/>
      <c r="F19" s="25"/>
      <c r="G19" s="37"/>
      <c r="H19" s="11"/>
      <c r="I19" s="25"/>
      <c r="J19" s="37"/>
      <c r="K19" s="11"/>
      <c r="L19" s="25"/>
      <c r="M19" s="37"/>
      <c r="N19" s="11"/>
      <c r="O19" s="25"/>
      <c r="P19" s="37"/>
      <c r="Q19" s="11"/>
      <c r="R19" s="25"/>
      <c r="S19" s="37"/>
    </row>
    <row r="20" spans="1:19" ht="12.75" customHeight="1" x14ac:dyDescent="0.25">
      <c r="A20" s="164" t="s">
        <v>62</v>
      </c>
      <c r="B20" s="11"/>
      <c r="C20" s="25"/>
      <c r="D20" s="37"/>
      <c r="E20" s="11"/>
      <c r="F20" s="25"/>
      <c r="G20" s="37"/>
      <c r="H20" s="11"/>
      <c r="I20" s="25"/>
      <c r="J20" s="37"/>
      <c r="K20" s="11"/>
      <c r="L20" s="25"/>
      <c r="M20" s="37"/>
      <c r="N20" s="11"/>
      <c r="O20" s="25"/>
      <c r="P20" s="37"/>
      <c r="Q20" s="11"/>
      <c r="R20" s="25"/>
      <c r="S20" s="37"/>
    </row>
    <row r="21" spans="1:19" ht="12.75" customHeight="1" x14ac:dyDescent="0.25">
      <c r="A21" s="114" t="s">
        <v>28</v>
      </c>
      <c r="B21" s="11">
        <f>SUM('Table 5.9'!B28,'Table 5.9'!B48)</f>
        <v>461575.35115874442</v>
      </c>
      <c r="C21" s="25">
        <f>SUM('Table 5.9'!C28,'Table 5.9'!C48)</f>
        <v>1148323.1129046546</v>
      </c>
      <c r="D21" s="37">
        <f>IF(C21&lt;&gt;0,B21/C21,0)</f>
        <v>0.40195598779789526</v>
      </c>
      <c r="E21" s="11">
        <f>SUM('Table 5.9'!E28,'Table 5.9'!E48)</f>
        <v>390.87001023331425</v>
      </c>
      <c r="F21" s="25">
        <f>SUM('Table 5.9'!F28,'Table 5.9'!F48)</f>
        <v>475.57124882673173</v>
      </c>
      <c r="G21" s="37">
        <f>IF(F21&lt;&gt;0,E21/F21,0)</f>
        <v>0.8218957962610618</v>
      </c>
      <c r="H21" s="11">
        <f>SUM('Table 5.9'!H28,'Table 5.9'!H48)</f>
        <v>3727.8553868506692</v>
      </c>
      <c r="I21" s="25">
        <f>SUM('Table 5.9'!I28,'Table 5.9'!I48)</f>
        <v>7845.5223375438281</v>
      </c>
      <c r="J21" s="37">
        <f>IF(I21&lt;&gt;0,H21/I21,0)</f>
        <v>0.47515706749204623</v>
      </c>
      <c r="K21" s="11">
        <f>SUM('Table 5.9'!K28,'Table 5.9'!K48)</f>
        <v>0</v>
      </c>
      <c r="L21" s="25">
        <f>SUM('Table 5.9'!L28,'Table 5.9'!L48)</f>
        <v>0</v>
      </c>
      <c r="M21" s="37">
        <f>IF(L21&lt;&gt;0,K21/L21,0)</f>
        <v>0</v>
      </c>
      <c r="N21" s="11">
        <f>SUM('Table 5.9'!N28,'Table 5.9'!N48)</f>
        <v>6557.7584198278664</v>
      </c>
      <c r="O21" s="25">
        <f>SUM('Table 5.9'!O28,'Table 5.9'!O48)</f>
        <v>15866.389468702344</v>
      </c>
      <c r="P21" s="37">
        <f>IF(O21&lt;&gt;0,N21/O21,0)</f>
        <v>0.41331132282889826</v>
      </c>
      <c r="Q21" s="11">
        <f t="shared" ref="Q21:R24" si="2">SUM(B21,E21,H21,K21,N21)</f>
        <v>472251.83497565624</v>
      </c>
      <c r="R21" s="25">
        <f t="shared" si="2"/>
        <v>1172510.5959597274</v>
      </c>
      <c r="S21" s="37">
        <f>IF(R21&lt;&gt;0,Q21/R21,0)</f>
        <v>0.40276978016484966</v>
      </c>
    </row>
    <row r="22" spans="1:19" ht="12.75" customHeight="1" x14ac:dyDescent="0.25">
      <c r="A22" s="114" t="s">
        <v>29</v>
      </c>
      <c r="B22" s="11">
        <f>'Table 5.10'!B21</f>
        <v>45025.790235053682</v>
      </c>
      <c r="C22" s="25">
        <f>'Table 5.10'!C21</f>
        <v>40969.080989882663</v>
      </c>
      <c r="D22" s="37">
        <f>IF(C22&lt;&gt;0,B22/C22,0)</f>
        <v>1.0990188002062538</v>
      </c>
      <c r="E22" s="11">
        <f>'Table 5.10'!E21</f>
        <v>3991.9123294947021</v>
      </c>
      <c r="F22" s="25">
        <f>'Table 5.10'!F21</f>
        <v>3632.25117599948</v>
      </c>
      <c r="G22" s="37">
        <f>IF(F22&lt;&gt;0,E22/F22,0)</f>
        <v>1.0990188002062535</v>
      </c>
      <c r="H22" s="11">
        <f>'Table 5.10'!H21</f>
        <v>6222.4304257533422</v>
      </c>
      <c r="I22" s="25">
        <f>'Table 5.10'!I21</f>
        <v>5661.8052617348976</v>
      </c>
      <c r="J22" s="37">
        <f>IF(I22&lt;&gt;0,H22/I22,0)</f>
        <v>1.0990188002062538</v>
      </c>
      <c r="K22" s="11">
        <f>'Table 5.10'!K21</f>
        <v>1838.291580082815</v>
      </c>
      <c r="L22" s="25">
        <f>'Table 5.10'!L21</f>
        <v>1672.6661816320352</v>
      </c>
      <c r="M22" s="37">
        <f>IF(L22&lt;&gt;0,K22/L22,0)</f>
        <v>1.0990188002062538</v>
      </c>
      <c r="N22" s="11">
        <f>'Table 5.10'!N21</f>
        <v>2643.5713550253186</v>
      </c>
      <c r="O22" s="25">
        <f>'Table 5.10'!O21</f>
        <v>2405.3922958635444</v>
      </c>
      <c r="P22" s="37">
        <f>IF(O22&lt;&gt;0,N22/O22,0)</f>
        <v>1.0990188002062538</v>
      </c>
      <c r="Q22" s="11">
        <f t="shared" si="2"/>
        <v>59721.995925409858</v>
      </c>
      <c r="R22" s="25">
        <f t="shared" si="2"/>
        <v>54341.195905112618</v>
      </c>
      <c r="S22" s="37">
        <f>IF(R22&lt;&gt;0,Q22/R22,0)</f>
        <v>1.0990188002062538</v>
      </c>
    </row>
    <row r="23" spans="1:19" ht="12.75" customHeight="1" x14ac:dyDescent="0.25">
      <c r="A23" s="114" t="s">
        <v>33</v>
      </c>
      <c r="B23" s="11">
        <f>'Table 5.11'!B21</f>
        <v>8021.0109449240445</v>
      </c>
      <c r="C23" s="25">
        <f>'Table 5.11'!C21</f>
        <v>553.63847497302743</v>
      </c>
      <c r="D23" s="37">
        <f>IF(C23&lt;&gt;0,B23/C23,0)</f>
        <v>14.487813451395006</v>
      </c>
      <c r="E23" s="11">
        <f>'Table 5.11'!E21</f>
        <v>0</v>
      </c>
      <c r="F23" s="25">
        <f>'Table 5.11'!F21</f>
        <v>0</v>
      </c>
      <c r="G23" s="37">
        <f>IF(F23&lt;&gt;0,E23/F23,0)</f>
        <v>0</v>
      </c>
      <c r="H23" s="11">
        <f>'Table 5.11'!H21</f>
        <v>3135.8832247645587</v>
      </c>
      <c r="I23" s="25">
        <f>'Table 5.11'!I21</f>
        <v>216.4497241274604</v>
      </c>
      <c r="J23" s="37">
        <f>IF(I23&lt;&gt;0,H23/I23,0)</f>
        <v>14.487813451395004</v>
      </c>
      <c r="K23" s="11">
        <f>'Table 5.11'!K21</f>
        <v>47987.366777290532</v>
      </c>
      <c r="L23" s="25">
        <f>'Table 5.11'!L21</f>
        <v>3312.2573629404314</v>
      </c>
      <c r="M23" s="37">
        <f>IF(L23&lt;&gt;0,K23/L23,0)</f>
        <v>14.487813451395006</v>
      </c>
      <c r="N23" s="11">
        <f>'Table 5.11'!N21</f>
        <v>13716.011451267319</v>
      </c>
      <c r="O23" s="25">
        <f>'Table 5.11'!O21</f>
        <v>946.72750289634814</v>
      </c>
      <c r="P23" s="37">
        <f>IF(O23&lt;&gt;0,N23/O23,0)</f>
        <v>14.487813451395008</v>
      </c>
      <c r="Q23" s="11">
        <f t="shared" si="2"/>
        <v>72860.272398246452</v>
      </c>
      <c r="R23" s="25">
        <f t="shared" si="2"/>
        <v>5029.0730649372672</v>
      </c>
      <c r="S23" s="37">
        <f>IF(R23&lt;&gt;0,Q23/R23,0)</f>
        <v>14.487813451395006</v>
      </c>
    </row>
    <row r="24" spans="1:19" ht="12.75" customHeight="1" x14ac:dyDescent="0.25">
      <c r="A24" s="114" t="s">
        <v>55</v>
      </c>
      <c r="B24" s="11">
        <f>SUM(B21:B23)</f>
        <v>514622.15233872214</v>
      </c>
      <c r="C24" s="25">
        <f>SUM(C21:C23)</f>
        <v>1189845.8323695101</v>
      </c>
      <c r="D24" s="37">
        <f>IF(C24&lt;&gt;0,B24/C24,0)</f>
        <v>0.43251162321918757</v>
      </c>
      <c r="E24" s="11">
        <f>SUM(E21:E23)</f>
        <v>4382.7823397280163</v>
      </c>
      <c r="F24" s="25">
        <f>SUM(F21:F23)</f>
        <v>4107.8224248262113</v>
      </c>
      <c r="G24" s="37">
        <f>IF(F24&lt;&gt;0,E24/F24,0)</f>
        <v>1.0669356867132438</v>
      </c>
      <c r="H24" s="11">
        <f>SUM(H21:H23)</f>
        <v>13086.169037368571</v>
      </c>
      <c r="I24" s="25">
        <f>SUM(I21:I23)</f>
        <v>13723.777323406186</v>
      </c>
      <c r="J24" s="37">
        <f>IF(I24&lt;&gt;0,H24/I24,0)</f>
        <v>0.95353988402666945</v>
      </c>
      <c r="K24" s="11">
        <f>SUM(K21:K23)</f>
        <v>49825.658357373344</v>
      </c>
      <c r="L24" s="25">
        <f>SUM(L21:L23)</f>
        <v>4984.9235445724662</v>
      </c>
      <c r="M24" s="37">
        <f>IF(L24&lt;&gt;0,K24/L24,0)</f>
        <v>9.9952703209707217</v>
      </c>
      <c r="N24" s="11">
        <f>SUM(N21:N23)</f>
        <v>22917.341226120501</v>
      </c>
      <c r="O24" s="25">
        <f>SUM(O21:O23)</f>
        <v>19218.509267462236</v>
      </c>
      <c r="P24" s="37">
        <f>IF(O24&lt;&gt;0,N24/O24,0)</f>
        <v>1.1924619598316373</v>
      </c>
      <c r="Q24" s="11">
        <f t="shared" si="2"/>
        <v>604834.10329931253</v>
      </c>
      <c r="R24" s="25">
        <f t="shared" si="2"/>
        <v>1231880.8649297771</v>
      </c>
      <c r="S24" s="37">
        <f>IF(R24&lt;&gt;0,Q24/R24,0)</f>
        <v>0.49098425060266754</v>
      </c>
    </row>
    <row r="25" spans="1:19" ht="12.75" customHeight="1" x14ac:dyDescent="0.25">
      <c r="A25" s="114"/>
      <c r="B25" s="11"/>
      <c r="C25" s="25"/>
      <c r="D25" s="37"/>
      <c r="E25" s="11"/>
      <c r="F25" s="25"/>
      <c r="G25" s="37"/>
      <c r="H25" s="11"/>
      <c r="I25" s="25"/>
      <c r="J25" s="37"/>
      <c r="K25" s="11"/>
      <c r="L25" s="25"/>
      <c r="M25" s="37"/>
      <c r="N25" s="11"/>
      <c r="O25" s="25"/>
      <c r="P25" s="37"/>
      <c r="Q25" s="11"/>
      <c r="R25" s="25"/>
      <c r="S25" s="37"/>
    </row>
    <row r="26" spans="1:19" ht="12.75" customHeight="1" x14ac:dyDescent="0.25">
      <c r="A26" s="164" t="s">
        <v>70</v>
      </c>
      <c r="B26" s="11"/>
      <c r="C26" s="25"/>
      <c r="D26" s="37"/>
      <c r="E26" s="11"/>
      <c r="F26" s="25"/>
      <c r="G26" s="37"/>
      <c r="H26" s="11"/>
      <c r="I26" s="25"/>
      <c r="J26" s="37"/>
      <c r="K26" s="11"/>
      <c r="L26" s="25"/>
      <c r="M26" s="37"/>
      <c r="N26" s="11"/>
      <c r="O26" s="25"/>
      <c r="P26" s="37"/>
      <c r="Q26" s="11"/>
      <c r="R26" s="25"/>
      <c r="S26" s="37"/>
    </row>
    <row r="27" spans="1:19" ht="12.75" customHeight="1" x14ac:dyDescent="0.25">
      <c r="A27" s="114" t="s">
        <v>28</v>
      </c>
      <c r="B27" s="11">
        <f>SUM('Table 5.9'!B29,'Table 5.9'!B49)</f>
        <v>0</v>
      </c>
      <c r="C27" s="25">
        <f>SUM('Table 5.9'!C29,'Table 5.9'!C49)</f>
        <v>0</v>
      </c>
      <c r="D27" s="37">
        <f>IF(C27&lt;&gt;0,B27/C27,0)</f>
        <v>0</v>
      </c>
      <c r="E27" s="11">
        <f>SUM('Table 5.9'!E29,'Table 5.9'!E49)</f>
        <v>35.02202578075174</v>
      </c>
      <c r="F27" s="25">
        <f>SUM('Table 5.9'!F29,'Table 5.9'!F49)</f>
        <v>9.8400576322234183</v>
      </c>
      <c r="G27" s="37">
        <f>IF(F27&lt;&gt;0,E27/F27,0)</f>
        <v>3.5591281158826211</v>
      </c>
      <c r="H27" s="11">
        <f>SUM('Table 5.9'!H29,'Table 5.9'!H49)</f>
        <v>17110.990762600122</v>
      </c>
      <c r="I27" s="25">
        <f>SUM('Table 5.9'!I29,'Table 5.9'!I49)</f>
        <v>4731.5275698444693</v>
      </c>
      <c r="J27" s="37">
        <f>IF(I27&lt;&gt;0,H27/I27,0)</f>
        <v>3.6163776940990284</v>
      </c>
      <c r="K27" s="11">
        <f>SUM('Table 5.9'!K29,'Table 5.9'!K49)</f>
        <v>0</v>
      </c>
      <c r="L27" s="25">
        <f>SUM('Table 5.9'!L29,'Table 5.9'!L49)</f>
        <v>0</v>
      </c>
      <c r="M27" s="37">
        <f>IF(L27&lt;&gt;0,K27/L27,0)</f>
        <v>0</v>
      </c>
      <c r="N27" s="11">
        <f>SUM('Table 5.9'!N29,'Table 5.9'!N49)</f>
        <v>0</v>
      </c>
      <c r="O27" s="25">
        <f>SUM('Table 5.9'!O29,'Table 5.9'!O49)</f>
        <v>0</v>
      </c>
      <c r="P27" s="37">
        <f>IF(O27&lt;&gt;0,N27/O27,0)</f>
        <v>0</v>
      </c>
      <c r="Q27" s="11">
        <f t="shared" ref="Q27:R30" si="3">SUM(B27,E27,H27,K27,N27)</f>
        <v>17146.012788380875</v>
      </c>
      <c r="R27" s="25">
        <f t="shared" si="3"/>
        <v>4741.3676274766931</v>
      </c>
      <c r="S27" s="37">
        <f>IF(R27&lt;&gt;0,Q27/R27,0)</f>
        <v>3.616258880458465</v>
      </c>
    </row>
    <row r="28" spans="1:19" ht="12.75" customHeight="1" x14ac:dyDescent="0.25">
      <c r="A28" s="114" t="s">
        <v>29</v>
      </c>
      <c r="B28" s="11">
        <f>'Table 5.10'!B22</f>
        <v>0</v>
      </c>
      <c r="C28" s="25">
        <f>'Table 5.10'!C22</f>
        <v>0</v>
      </c>
      <c r="D28" s="37">
        <f>IF(C28&lt;&gt;0,B28/C28,0)</f>
        <v>0</v>
      </c>
      <c r="E28" s="11">
        <f>'Table 5.10'!E22</f>
        <v>605.31121746632334</v>
      </c>
      <c r="F28" s="25">
        <f>'Table 5.10'!F22</f>
        <v>170.07289362951553</v>
      </c>
      <c r="G28" s="37">
        <f>IF(F28&lt;&gt;0,E28/F28,0)</f>
        <v>3.5591281158826229</v>
      </c>
      <c r="H28" s="11">
        <f>'Table 5.10'!H22</f>
        <v>10199.710792656902</v>
      </c>
      <c r="I28" s="25">
        <f>'Table 5.10'!I22</f>
        <v>2820.4218849430822</v>
      </c>
      <c r="J28" s="37">
        <f>IF(I28&lt;&gt;0,H28/I28,0)</f>
        <v>3.6163776940990298</v>
      </c>
      <c r="K28" s="11">
        <f>'Table 5.10'!K22</f>
        <v>5562.953069900047</v>
      </c>
      <c r="L28" s="25">
        <f>'Table 5.10'!L22</f>
        <v>1652.1474761903871</v>
      </c>
      <c r="M28" s="37">
        <f>IF(L28&lt;&gt;0,K28/L28,0)</f>
        <v>3.367104420198257</v>
      </c>
      <c r="N28" s="11">
        <f>'Table 5.10'!N22</f>
        <v>0</v>
      </c>
      <c r="O28" s="25">
        <f>'Table 5.10'!O22</f>
        <v>0</v>
      </c>
      <c r="P28" s="37">
        <f>IF(O28&lt;&gt;0,N28/O28,0)</f>
        <v>0</v>
      </c>
      <c r="Q28" s="11">
        <f t="shared" si="3"/>
        <v>16367.975080023272</v>
      </c>
      <c r="R28" s="25">
        <f t="shared" si="3"/>
        <v>4642.6422547629845</v>
      </c>
      <c r="S28" s="37">
        <f>IF(R28&lt;&gt;0,Q28/R28,0)</f>
        <v>3.525573193418257</v>
      </c>
    </row>
    <row r="29" spans="1:19" ht="12.75" customHeight="1" x14ac:dyDescent="0.25">
      <c r="A29" s="114" t="s">
        <v>33</v>
      </c>
      <c r="B29" s="11">
        <f>'Table 5.11'!B22</f>
        <v>0</v>
      </c>
      <c r="C29" s="25">
        <f>'Table 5.11'!C22</f>
        <v>0</v>
      </c>
      <c r="D29" s="37">
        <f>IF(C29&lt;&gt;0,B29/C29,0)</f>
        <v>0</v>
      </c>
      <c r="E29" s="11">
        <f>'Table 5.11'!E22</f>
        <v>0</v>
      </c>
      <c r="F29" s="25">
        <f>'Table 5.11'!F22</f>
        <v>0</v>
      </c>
      <c r="G29" s="37">
        <f>IF(F29&lt;&gt;0,E29/F29,0)</f>
        <v>0</v>
      </c>
      <c r="H29" s="11">
        <f>'Table 5.11'!H22</f>
        <v>769.82869166346313</v>
      </c>
      <c r="I29" s="25">
        <f>'Table 5.11'!I22</f>
        <v>211.47421376547246</v>
      </c>
      <c r="J29" s="37">
        <f>IF(I29&lt;&gt;0,H29/I29,0)</f>
        <v>3.640295797563351</v>
      </c>
      <c r="K29" s="11">
        <f>'Table 5.11'!K22</f>
        <v>9858.2990343164147</v>
      </c>
      <c r="L29" s="25">
        <f>'Table 5.11'!L22</f>
        <v>2824.9962515470061</v>
      </c>
      <c r="M29" s="37">
        <f>IF(L29&lt;&gt;0,K29/L29,0)</f>
        <v>3.489668005370937</v>
      </c>
      <c r="N29" s="11">
        <f>'Table 5.11'!N22</f>
        <v>0</v>
      </c>
      <c r="O29" s="25">
        <f>'Table 5.11'!O22</f>
        <v>0</v>
      </c>
      <c r="P29" s="37">
        <f>IF(O29&lt;&gt;0,N29/O29,0)</f>
        <v>0</v>
      </c>
      <c r="Q29" s="11">
        <f t="shared" si="3"/>
        <v>10628.127725979877</v>
      </c>
      <c r="R29" s="25">
        <f t="shared" si="3"/>
        <v>3036.4704653124786</v>
      </c>
      <c r="S29" s="37">
        <f>IF(R29&lt;&gt;0,Q29/R29,0)</f>
        <v>3.50015843967254</v>
      </c>
    </row>
    <row r="30" spans="1:19" ht="12.75" customHeight="1" x14ac:dyDescent="0.25">
      <c r="A30" s="114" t="s">
        <v>55</v>
      </c>
      <c r="B30" s="11">
        <f>SUM(B27:B29)</f>
        <v>0</v>
      </c>
      <c r="C30" s="25">
        <f>SUM(C27:C29)</f>
        <v>0</v>
      </c>
      <c r="D30" s="37">
        <f>IF(C30&lt;&gt;0,B30/C30,0)</f>
        <v>0</v>
      </c>
      <c r="E30" s="11">
        <f>SUM(E27:E29)</f>
        <v>640.33324324707507</v>
      </c>
      <c r="F30" s="25">
        <f>SUM(F27:F29)</f>
        <v>179.91295126173895</v>
      </c>
      <c r="G30" s="37">
        <f>IF(F30&lt;&gt;0,E30/F30,0)</f>
        <v>3.5591281158826225</v>
      </c>
      <c r="H30" s="11">
        <f>SUM(H27:H29)</f>
        <v>28080.530246920487</v>
      </c>
      <c r="I30" s="25">
        <f>SUM(I27:I29)</f>
        <v>7763.4236685530232</v>
      </c>
      <c r="J30" s="37">
        <f>IF(I30&lt;&gt;0,H30/I30,0)</f>
        <v>3.6170292187794826</v>
      </c>
      <c r="K30" s="11">
        <f>SUM(K27:K29)</f>
        <v>15421.252104216463</v>
      </c>
      <c r="L30" s="25">
        <f>SUM(L27:L29)</f>
        <v>4477.1437277373934</v>
      </c>
      <c r="M30" s="37">
        <f>IF(L30&lt;&gt;0,K30/L30,0)</f>
        <v>3.4444398129719804</v>
      </c>
      <c r="N30" s="11">
        <f>SUM(N27:N29)</f>
        <v>0</v>
      </c>
      <c r="O30" s="25">
        <f>SUM(O27:O29)</f>
        <v>0</v>
      </c>
      <c r="P30" s="37">
        <f>IF(O30&lt;&gt;0,N30/O30,0)</f>
        <v>0</v>
      </c>
      <c r="Q30" s="11">
        <f t="shared" si="3"/>
        <v>44142.115594384028</v>
      </c>
      <c r="R30" s="25">
        <f t="shared" si="3"/>
        <v>12420.480347552155</v>
      </c>
      <c r="S30" s="37">
        <f>IF(R30&lt;&gt;0,Q30/R30,0)</f>
        <v>3.5539781360455689</v>
      </c>
    </row>
    <row r="31" spans="1:19" ht="12.75" customHeight="1" x14ac:dyDescent="0.25">
      <c r="A31" s="161"/>
      <c r="B31" s="39"/>
      <c r="C31" s="40"/>
      <c r="D31" s="42"/>
      <c r="E31" s="39"/>
      <c r="F31" s="40"/>
      <c r="G31" s="42"/>
      <c r="H31" s="39"/>
      <c r="I31" s="40"/>
      <c r="J31" s="42"/>
      <c r="K31" s="39"/>
      <c r="L31" s="40"/>
      <c r="M31" s="42"/>
      <c r="N31" s="39"/>
      <c r="O31" s="40"/>
      <c r="P31" s="42"/>
      <c r="Q31" s="39"/>
      <c r="R31" s="40"/>
      <c r="S31" s="42"/>
    </row>
    <row r="32" spans="1:19" ht="12.75" customHeight="1" x14ac:dyDescent="0.25">
      <c r="A32" s="162" t="s">
        <v>73</v>
      </c>
      <c r="B32" s="128"/>
      <c r="C32" s="129"/>
      <c r="D32" s="131"/>
      <c r="E32" s="128"/>
      <c r="F32" s="129"/>
      <c r="G32" s="131"/>
      <c r="H32" s="128"/>
      <c r="I32" s="129"/>
      <c r="J32" s="131"/>
      <c r="K32" s="128"/>
      <c r="L32" s="129"/>
      <c r="M32" s="131"/>
      <c r="N32" s="128"/>
      <c r="O32" s="129"/>
      <c r="P32" s="131"/>
      <c r="Q32" s="128"/>
      <c r="R32" s="129"/>
      <c r="S32" s="131"/>
    </row>
    <row r="33" spans="1:20" ht="12.75" customHeight="1" x14ac:dyDescent="0.25">
      <c r="A33" s="114" t="s">
        <v>28</v>
      </c>
      <c r="B33" s="11">
        <f>SUM(B9,B15,B21,B27)</f>
        <v>536285.61417987337</v>
      </c>
      <c r="C33" s="25">
        <f>C21</f>
        <v>1148323.1129046546</v>
      </c>
      <c r="D33" s="37">
        <f>IF(C33&lt;&gt;0,B33/C33,0)</f>
        <v>0.4670163024267206</v>
      </c>
      <c r="E33" s="11">
        <f>SUM(E9,E15,E21,E27)</f>
        <v>490.35732763737127</v>
      </c>
      <c r="F33" s="25">
        <f>F21</f>
        <v>475.57124882673173</v>
      </c>
      <c r="G33" s="37">
        <f>IF(F33&lt;&gt;0,E33/F33,0)</f>
        <v>1.0310911957926765</v>
      </c>
      <c r="H33" s="11">
        <f>SUM(H9,H15,H21,H27)</f>
        <v>21627.054800645627</v>
      </c>
      <c r="I33" s="25">
        <f>I21</f>
        <v>7845.5223375438281</v>
      </c>
      <c r="J33" s="37">
        <f>IF(I33&lt;&gt;0,H33/I33,0)</f>
        <v>2.756611207025935</v>
      </c>
      <c r="K33" s="11">
        <f>SUM(K9,K15,K21,K27)</f>
        <v>0</v>
      </c>
      <c r="L33" s="25">
        <f>L21</f>
        <v>0</v>
      </c>
      <c r="M33" s="37">
        <f>IF(L33&lt;&gt;0,K33/L33,0)</f>
        <v>0</v>
      </c>
      <c r="N33" s="11">
        <f>SUM(N9,N15,N21,N27)</f>
        <v>7426.7234732764173</v>
      </c>
      <c r="O33" s="25">
        <f>O21</f>
        <v>15866.389468702344</v>
      </c>
      <c r="P33" s="37">
        <f>IF(O33&lt;&gt;0,N33/O33,0)</f>
        <v>0.46807898469441911</v>
      </c>
      <c r="Q33" s="11">
        <f t="shared" ref="Q33:R36" si="4">SUM(B33,E33,H33,K33,N33)</f>
        <v>565829.74978143279</v>
      </c>
      <c r="R33" s="25">
        <f t="shared" si="4"/>
        <v>1172510.5959597274</v>
      </c>
      <c r="S33" s="37">
        <f>IF(R33&lt;&gt;0,Q33/R33,0)</f>
        <v>0.48257964723831587</v>
      </c>
      <c r="T33" s="13"/>
    </row>
    <row r="34" spans="1:20" ht="12.75" customHeight="1" x14ac:dyDescent="0.25">
      <c r="A34" s="114" t="s">
        <v>29</v>
      </c>
      <c r="B34" s="11">
        <f>SUM(B10,B16,B22,B28)</f>
        <v>63313.095560528353</v>
      </c>
      <c r="C34" s="25">
        <f>C22</f>
        <v>40969.080989882663</v>
      </c>
      <c r="D34" s="37">
        <f>IF(C34&lt;&gt;0,B34/C34,0)</f>
        <v>1.5453872537722668</v>
      </c>
      <c r="E34" s="11">
        <f>SUM(E10,E16,E22,E28)</f>
        <v>6680.1703204711084</v>
      </c>
      <c r="F34" s="25">
        <f>F22</f>
        <v>3632.25117599948</v>
      </c>
      <c r="G34" s="37">
        <f>IF(F34&lt;&gt;0,E34/F34,0)</f>
        <v>1.8391267554983826</v>
      </c>
      <c r="H34" s="11">
        <f>SUM(H10,H16,H22,H28)</f>
        <v>20189.839767419755</v>
      </c>
      <c r="I34" s="25">
        <f>I22</f>
        <v>5661.8052617348976</v>
      </c>
      <c r="J34" s="37">
        <f>IF(I34&lt;&gt;0,H34/I34,0)</f>
        <v>3.5659721297502132</v>
      </c>
      <c r="K34" s="11">
        <f>SUM(K10,K16,K22,K28)</f>
        <v>8664.0372332952775</v>
      </c>
      <c r="L34" s="25">
        <f>L22</f>
        <v>1672.6661816320352</v>
      </c>
      <c r="M34" s="37">
        <f>IF(L34&lt;&gt;0,K34/L34,0)</f>
        <v>5.1797766514545653</v>
      </c>
      <c r="N34" s="11">
        <f>SUM(N10,N16,N22,N28)</f>
        <v>3671.5181349888753</v>
      </c>
      <c r="O34" s="25">
        <f>O22</f>
        <v>2405.3922958635444</v>
      </c>
      <c r="P34" s="37">
        <f>IF(O34&lt;&gt;0,N34/O34,0)</f>
        <v>1.5263697906169551</v>
      </c>
      <c r="Q34" s="11">
        <f t="shared" si="4"/>
        <v>102518.66101670337</v>
      </c>
      <c r="R34" s="25">
        <f t="shared" si="4"/>
        <v>54341.195905112618</v>
      </c>
      <c r="S34" s="37">
        <f>IF(R34&lt;&gt;0,Q34/R34,0)</f>
        <v>1.8865735158960319</v>
      </c>
      <c r="T34" s="13"/>
    </row>
    <row r="35" spans="1:20" ht="12.75" customHeight="1" x14ac:dyDescent="0.25">
      <c r="A35" s="114" t="s">
        <v>33</v>
      </c>
      <c r="B35" s="11">
        <f>SUM(B11,B17,B23,B29)</f>
        <v>8479.4226154877215</v>
      </c>
      <c r="C35" s="25">
        <f>C23</f>
        <v>553.63847497302743</v>
      </c>
      <c r="D35" s="37">
        <f>IF(C35&lt;&gt;0,B35/C35,0)</f>
        <v>15.315811669159785</v>
      </c>
      <c r="E35" s="11">
        <f>SUM(E11,E17,E23,E29)</f>
        <v>0</v>
      </c>
      <c r="F35" s="25">
        <f>F23</f>
        <v>0</v>
      </c>
      <c r="G35" s="37">
        <f>IF(F35&lt;&gt;0,E35/F35,0)</f>
        <v>0</v>
      </c>
      <c r="H35" s="11">
        <f>SUM(H11,H17,H23,H29)</f>
        <v>4115.7620006060115</v>
      </c>
      <c r="I35" s="25">
        <f>I23</f>
        <v>216.4497241274604</v>
      </c>
      <c r="J35" s="37">
        <f>IF(I35&lt;&gt;0,H35/I35,0)</f>
        <v>19.01486369269923</v>
      </c>
      <c r="K35" s="11">
        <f>SUM(K11,K17,K23,K29)</f>
        <v>62239.510703891588</v>
      </c>
      <c r="L35" s="25">
        <f>L23</f>
        <v>3312.2573629404314</v>
      </c>
      <c r="M35" s="37">
        <f>IF(L35&lt;&gt;0,K35/L35,0)</f>
        <v>18.79066264604479</v>
      </c>
      <c r="N35" s="11">
        <f>SUM(N11,N17,N23,N29)</f>
        <v>14577.269097689137</v>
      </c>
      <c r="O35" s="25">
        <f>O23</f>
        <v>946.72750289634814</v>
      </c>
      <c r="P35" s="37">
        <f>IF(O35&lt;&gt;0,N35/O35,0)</f>
        <v>15.397534193411005</v>
      </c>
      <c r="Q35" s="11">
        <f t="shared" si="4"/>
        <v>89411.964417674448</v>
      </c>
      <c r="R35" s="25">
        <f t="shared" si="4"/>
        <v>5029.0730649372672</v>
      </c>
      <c r="S35" s="37">
        <f>IF(R35&lt;&gt;0,Q35/R35,0)</f>
        <v>17.779014793214142</v>
      </c>
      <c r="T35" s="13"/>
    </row>
    <row r="36" spans="1:20" ht="12.75" customHeight="1" x14ac:dyDescent="0.25">
      <c r="A36" s="161" t="s">
        <v>74</v>
      </c>
      <c r="B36" s="39">
        <f>SUM(B33:B35)</f>
        <v>608078.13235588942</v>
      </c>
      <c r="C36" s="40">
        <f>SUM(C33:C35)</f>
        <v>1189845.8323695101</v>
      </c>
      <c r="D36" s="42">
        <f>IF(C36&lt;&gt;0,B36/C36,0)</f>
        <v>0.51105623586959714</v>
      </c>
      <c r="E36" s="39">
        <f>SUM(E33:E35)</f>
        <v>7170.5276481084793</v>
      </c>
      <c r="F36" s="40">
        <f>SUM(F33:F35)</f>
        <v>4107.8224248262113</v>
      </c>
      <c r="G36" s="42">
        <f>IF(F36&lt;&gt;0,E36/F36,0)</f>
        <v>1.7455787778878589</v>
      </c>
      <c r="H36" s="39">
        <f>SUM(H33:H35)</f>
        <v>45932.656568671395</v>
      </c>
      <c r="I36" s="40">
        <f>SUM(I33:I35)</f>
        <v>13723.777323406186</v>
      </c>
      <c r="J36" s="42">
        <f>IF(I36&lt;&gt;0,H36/I36,0)</f>
        <v>3.3469398028145139</v>
      </c>
      <c r="K36" s="39">
        <f>SUM(K33:K35)</f>
        <v>70903.547937186871</v>
      </c>
      <c r="L36" s="40">
        <f>SUM(L33:L35)</f>
        <v>4984.9235445724662</v>
      </c>
      <c r="M36" s="42">
        <f>IF(L36&lt;&gt;0,K36/L36,0)</f>
        <v>14.223597875314644</v>
      </c>
      <c r="N36" s="39">
        <f>SUM(N33:N35)</f>
        <v>25675.510705954432</v>
      </c>
      <c r="O36" s="40">
        <f>SUM(O33:O35)</f>
        <v>19218.509267462236</v>
      </c>
      <c r="P36" s="42">
        <f>IF(O36&lt;&gt;0,N36/O36,0)</f>
        <v>1.3359782670253295</v>
      </c>
      <c r="Q36" s="39">
        <f t="shared" si="4"/>
        <v>757760.37521581049</v>
      </c>
      <c r="R36" s="40">
        <f t="shared" si="4"/>
        <v>1231880.8649297771</v>
      </c>
      <c r="S36" s="42">
        <f>IF(R36&lt;&gt;0,Q36/R36,0)</f>
        <v>0.61512472251852568</v>
      </c>
      <c r="T36" s="13"/>
    </row>
    <row r="37" spans="1:20" ht="12.75" hidden="1" customHeight="1" x14ac:dyDescent="0.25">
      <c r="A37" s="76"/>
      <c r="B37" s="25"/>
      <c r="C37" s="58"/>
      <c r="D37" s="59"/>
      <c r="E37" s="58"/>
      <c r="F37" s="60"/>
      <c r="G37" s="32"/>
      <c r="H37" s="61"/>
      <c r="I37" s="32"/>
      <c r="J37" s="59"/>
      <c r="M37" s="7"/>
      <c r="N37" s="7"/>
      <c r="O37" s="7"/>
      <c r="P37" s="7"/>
      <c r="Q37" s="7"/>
    </row>
    <row r="38" spans="1:20" hidden="1" x14ac:dyDescent="0.25">
      <c r="A38" s="91" t="s">
        <v>26</v>
      </c>
      <c r="B38" s="93">
        <f>B33-'Table 5.9'!B54</f>
        <v>0</v>
      </c>
      <c r="C38" s="93">
        <f>C21-'Table 5.9'!C54</f>
        <v>0</v>
      </c>
      <c r="D38" s="93">
        <f>D33-'Table 5.9'!D54</f>
        <v>0</v>
      </c>
      <c r="E38" s="93">
        <f>E33-'Table 5.9'!E54</f>
        <v>0</v>
      </c>
      <c r="F38" s="93">
        <f>F21-'Table 5.9'!F54</f>
        <v>0</v>
      </c>
      <c r="G38" s="93">
        <f>G33-'Table 5.9'!G54</f>
        <v>0</v>
      </c>
      <c r="H38" s="93">
        <f>H33-'Table 5.9'!H54</f>
        <v>0</v>
      </c>
      <c r="I38" s="93">
        <f>I21-'Table 5.9'!I54</f>
        <v>0</v>
      </c>
      <c r="J38" s="93">
        <f>J33-'Table 5.9'!J54</f>
        <v>0</v>
      </c>
      <c r="K38" s="93">
        <f>K33-'Table 5.9'!K54</f>
        <v>0</v>
      </c>
      <c r="L38" s="93">
        <f>L21-'Table 5.9'!L54</f>
        <v>0</v>
      </c>
      <c r="M38" s="93">
        <f>M33-'Table 5.9'!M54</f>
        <v>0</v>
      </c>
      <c r="N38" s="93">
        <f>N33-'Table 5.9'!N54</f>
        <v>0</v>
      </c>
      <c r="O38" s="93">
        <f>O21-'Table 5.9'!O54</f>
        <v>0</v>
      </c>
      <c r="P38" s="93">
        <f>P33-'Table 5.9'!P54</f>
        <v>0</v>
      </c>
      <c r="Q38" s="93">
        <f>Q33-'Table 5.9'!Q54</f>
        <v>0</v>
      </c>
      <c r="R38" s="93">
        <f>R21-'Table 5.9'!R54</f>
        <v>0</v>
      </c>
      <c r="S38" s="93">
        <f>S33-'Table 5.9'!S54</f>
        <v>0</v>
      </c>
    </row>
    <row r="39" spans="1:20" hidden="1" x14ac:dyDescent="0.25">
      <c r="A39" s="72"/>
      <c r="B39" s="93">
        <f>B34-'Table 5.10'!B25</f>
        <v>0</v>
      </c>
      <c r="C39" s="93">
        <f>C22-'Table 5.10'!C25</f>
        <v>0</v>
      </c>
      <c r="D39" s="93">
        <f>D34-'Table 5.10'!D25</f>
        <v>0</v>
      </c>
      <c r="E39" s="93">
        <f>E34-'Table 5.10'!E25</f>
        <v>0</v>
      </c>
      <c r="F39" s="93">
        <f>F22-'Table 5.10'!F25</f>
        <v>0</v>
      </c>
      <c r="G39" s="93">
        <f>G34-'Table 5.10'!G25</f>
        <v>0</v>
      </c>
      <c r="H39" s="93">
        <f>H34-'Table 5.10'!H25</f>
        <v>0</v>
      </c>
      <c r="I39" s="93">
        <f>I22-'Table 5.10'!I25</f>
        <v>0</v>
      </c>
      <c r="J39" s="93">
        <f>J34-'Table 5.10'!J25</f>
        <v>0</v>
      </c>
      <c r="K39" s="93">
        <f>K34-'Table 5.10'!K25</f>
        <v>0</v>
      </c>
      <c r="L39" s="93">
        <f>L22-'Table 5.10'!L25</f>
        <v>0</v>
      </c>
      <c r="M39" s="93">
        <f>M34-'Table 5.10'!M25</f>
        <v>0</v>
      </c>
      <c r="N39" s="93">
        <f>N34-'Table 5.10'!N25</f>
        <v>0</v>
      </c>
      <c r="O39" s="93">
        <f>O22-'Table 5.10'!O25</f>
        <v>0</v>
      </c>
      <c r="P39" s="93">
        <f>P34-'Table 5.10'!P25</f>
        <v>0</v>
      </c>
      <c r="Q39" s="93">
        <f>Q34-'Table 5.10'!Q25</f>
        <v>0</v>
      </c>
      <c r="R39" s="93">
        <f>R22-'Table 5.10'!R25</f>
        <v>0</v>
      </c>
      <c r="S39" s="93">
        <f>S34-'Table 5.10'!S25</f>
        <v>0</v>
      </c>
    </row>
    <row r="40" spans="1:20" hidden="1" x14ac:dyDescent="0.25">
      <c r="A40" s="72"/>
      <c r="B40" s="93">
        <f>B35-'Table 5.11'!B25</f>
        <v>0</v>
      </c>
      <c r="C40" s="93">
        <f>C23-'Table 5.11'!C25</f>
        <v>0</v>
      </c>
      <c r="D40" s="93">
        <f>D35-'Table 5.11'!D25</f>
        <v>0</v>
      </c>
      <c r="E40" s="93">
        <f>E35-'Table 5.11'!E25</f>
        <v>0</v>
      </c>
      <c r="F40" s="93">
        <f>F23-'Table 5.11'!F25</f>
        <v>0</v>
      </c>
      <c r="G40" s="93">
        <f>G35-'Table 5.11'!G25</f>
        <v>0</v>
      </c>
      <c r="H40" s="93">
        <f>H35-'Table 5.11'!H25</f>
        <v>0</v>
      </c>
      <c r="I40" s="93">
        <f>I23-'Table 5.11'!I25</f>
        <v>0</v>
      </c>
      <c r="J40" s="93">
        <f>J35-'Table 5.11'!J25</f>
        <v>0</v>
      </c>
      <c r="K40" s="93">
        <f>K35-'Table 5.11'!K25</f>
        <v>0</v>
      </c>
      <c r="L40" s="93">
        <f>L23-'Table 5.11'!L25</f>
        <v>0</v>
      </c>
      <c r="M40" s="93">
        <f>M35-'Table 5.11'!M25</f>
        <v>0</v>
      </c>
      <c r="N40" s="93">
        <f>N35-'Table 5.11'!N25</f>
        <v>0</v>
      </c>
      <c r="O40" s="93">
        <f>O23-'Table 5.11'!O25</f>
        <v>0</v>
      </c>
      <c r="P40" s="93">
        <f>P35-'Table 5.11'!P25</f>
        <v>0</v>
      </c>
      <c r="Q40" s="93">
        <f>Q35-'Table 5.11'!Q25</f>
        <v>0</v>
      </c>
      <c r="R40" s="93">
        <f>R23-'Table 5.11'!R25</f>
        <v>0</v>
      </c>
      <c r="S40" s="93">
        <f>S35-'Table 5.11'!S25</f>
        <v>0</v>
      </c>
    </row>
    <row r="41" spans="1:20" hidden="1" x14ac:dyDescent="0.25">
      <c r="A41" s="72"/>
      <c r="B41" s="79"/>
      <c r="C41" s="90">
        <f>C21-C9-C15</f>
        <v>0</v>
      </c>
      <c r="D41" s="80"/>
      <c r="E41" s="79"/>
      <c r="F41" s="90">
        <f>F21-F9-F15</f>
        <v>0</v>
      </c>
      <c r="G41" s="80"/>
      <c r="H41" s="79"/>
      <c r="I41" s="90">
        <f>I21-I9-I15</f>
        <v>6.8212102632969618E-12</v>
      </c>
      <c r="J41" s="6"/>
      <c r="K41" s="79"/>
      <c r="L41" s="90">
        <f>L21-L9-L15</f>
        <v>0</v>
      </c>
      <c r="N41" s="79"/>
      <c r="O41" s="90">
        <f>O21-O9-O15</f>
        <v>1.2505552149377763E-12</v>
      </c>
      <c r="Q41" s="79"/>
      <c r="R41" s="90">
        <f>R21-R9-R15</f>
        <v>0</v>
      </c>
    </row>
    <row r="42" spans="1:20" hidden="1" x14ac:dyDescent="0.25">
      <c r="A42" s="72"/>
      <c r="B42" s="79"/>
      <c r="C42" s="90">
        <f>C22-C10-C16</f>
        <v>0</v>
      </c>
      <c r="D42" s="80"/>
      <c r="E42" s="79"/>
      <c r="F42" s="90">
        <f>F22-F10-F16</f>
        <v>0</v>
      </c>
      <c r="G42" s="80"/>
      <c r="H42" s="79"/>
      <c r="I42" s="90">
        <f>I22-I10-I16</f>
        <v>0</v>
      </c>
      <c r="J42" s="6"/>
      <c r="K42" s="79"/>
      <c r="L42" s="90">
        <f>L22-L10-L16</f>
        <v>0</v>
      </c>
      <c r="N42" s="79"/>
      <c r="O42" s="90">
        <f>O22-O10-O16</f>
        <v>0</v>
      </c>
      <c r="Q42" s="79"/>
      <c r="R42" s="90">
        <f>R22-R10-R16</f>
        <v>0</v>
      </c>
    </row>
    <row r="43" spans="1:20" hidden="1" x14ac:dyDescent="0.25">
      <c r="A43" s="72"/>
      <c r="B43" s="79"/>
      <c r="C43" s="90">
        <f>C23-C11-C17</f>
        <v>0</v>
      </c>
      <c r="D43" s="80"/>
      <c r="E43" s="79"/>
      <c r="F43" s="90">
        <f>F23-F11-F17</f>
        <v>0</v>
      </c>
      <c r="G43" s="80"/>
      <c r="H43" s="79"/>
      <c r="I43" s="90">
        <f>I23-I11-I17</f>
        <v>0</v>
      </c>
      <c r="J43" s="6"/>
      <c r="K43" s="79"/>
      <c r="L43" s="90">
        <f>L23-L11-L17</f>
        <v>9.0949470177292824E-13</v>
      </c>
      <c r="N43" s="79"/>
      <c r="O43" s="90">
        <f>O23-O11-O17</f>
        <v>0</v>
      </c>
      <c r="Q43" s="79"/>
      <c r="R43" s="90">
        <f>R23-R11-R17</f>
        <v>0</v>
      </c>
    </row>
    <row r="44" spans="1:20" x14ac:dyDescent="0.25">
      <c r="A44" s="15"/>
      <c r="B44" s="15"/>
      <c r="C44" s="15"/>
      <c r="D44" s="15"/>
      <c r="E44" s="15"/>
      <c r="F44" s="32"/>
      <c r="G44" s="32"/>
      <c r="H44" s="50"/>
    </row>
    <row r="45" spans="1:20" x14ac:dyDescent="0.25">
      <c r="A45" s="31" t="s">
        <v>27</v>
      </c>
      <c r="C45" s="24"/>
      <c r="F45" s="32"/>
      <c r="G45" s="32"/>
    </row>
    <row r="46" spans="1:20" x14ac:dyDescent="0.25">
      <c r="A46" s="83" t="s">
        <v>76</v>
      </c>
      <c r="C46" s="24"/>
      <c r="F46" s="32"/>
      <c r="G46" s="32"/>
    </row>
    <row r="47" spans="1:20" x14ac:dyDescent="0.25">
      <c r="A47" s="83" t="s">
        <v>97</v>
      </c>
      <c r="B47" s="32"/>
      <c r="C47" s="32"/>
      <c r="D47" s="83"/>
      <c r="E47" s="32"/>
      <c r="F47" s="32"/>
      <c r="G47" s="32"/>
    </row>
    <row r="48" spans="1:20" x14ac:dyDescent="0.25">
      <c r="A48" s="81"/>
      <c r="B48" s="32"/>
      <c r="C48" s="32"/>
      <c r="D48" s="83"/>
      <c r="E48" s="32"/>
      <c r="F48" s="32"/>
      <c r="G48" s="32"/>
    </row>
    <row r="49" spans="1:7" x14ac:dyDescent="0.25">
      <c r="A49" s="82"/>
      <c r="B49" s="32"/>
      <c r="C49" s="32"/>
      <c r="D49" s="32"/>
      <c r="E49" s="32"/>
      <c r="F49" s="32"/>
      <c r="G49" s="32"/>
    </row>
    <row r="50" spans="1:7" x14ac:dyDescent="0.25">
      <c r="A50" s="82"/>
      <c r="B50" s="32"/>
      <c r="C50" s="32"/>
      <c r="D50" s="32"/>
      <c r="E50" s="32"/>
      <c r="F50" s="32"/>
      <c r="G50" s="32"/>
    </row>
    <row r="51" spans="1:7" x14ac:dyDescent="0.25">
      <c r="A51" s="32"/>
      <c r="B51" s="32"/>
      <c r="C51" s="32"/>
      <c r="D51" s="32"/>
      <c r="E51" s="32"/>
      <c r="F51" s="32"/>
      <c r="G51" s="32"/>
    </row>
    <row r="52" spans="1:7" x14ac:dyDescent="0.25">
      <c r="A52" s="32"/>
      <c r="B52" s="32"/>
      <c r="C52" s="32"/>
      <c r="D52" s="32"/>
      <c r="E52" s="32"/>
      <c r="F52" s="32"/>
      <c r="G52" s="32"/>
    </row>
    <row r="53" spans="1:7" x14ac:dyDescent="0.25">
      <c r="A53" s="32"/>
      <c r="B53" s="32"/>
      <c r="C53" s="32"/>
      <c r="D53" s="32"/>
      <c r="E53" s="32"/>
      <c r="F53" s="32"/>
      <c r="G53" s="32"/>
    </row>
    <row r="54" spans="1:7" x14ac:dyDescent="0.25">
      <c r="A54" s="32"/>
      <c r="B54" s="32"/>
      <c r="C54" s="32"/>
      <c r="D54" s="32"/>
      <c r="E54" s="32"/>
      <c r="F54" s="32"/>
      <c r="G54" s="32"/>
    </row>
    <row r="55" spans="1:7" x14ac:dyDescent="0.25">
      <c r="A55" s="32"/>
      <c r="B55" s="32"/>
      <c r="C55" s="32"/>
      <c r="D55" s="32"/>
      <c r="E55" s="32"/>
      <c r="F55" s="32"/>
      <c r="G55" s="32"/>
    </row>
    <row r="56" spans="1:7" x14ac:dyDescent="0.25">
      <c r="A56" s="32"/>
      <c r="B56" s="32"/>
      <c r="C56" s="32"/>
      <c r="D56" s="32"/>
      <c r="E56" s="32"/>
      <c r="F56" s="32"/>
      <c r="G56" s="32"/>
    </row>
    <row r="57" spans="1:7" x14ac:dyDescent="0.25">
      <c r="A57" s="32"/>
      <c r="B57" s="32"/>
      <c r="C57" s="32"/>
      <c r="D57" s="32"/>
      <c r="E57" s="32"/>
      <c r="F57" s="32"/>
      <c r="G57" s="32"/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x14ac:dyDescent="0.25">
      <c r="A59" s="32"/>
      <c r="B59" s="32"/>
      <c r="C59" s="32"/>
      <c r="D59" s="32"/>
      <c r="E59" s="32"/>
      <c r="F59" s="32"/>
      <c r="G59" s="32"/>
    </row>
    <row r="60" spans="1:7" x14ac:dyDescent="0.25">
      <c r="A60" s="32"/>
      <c r="B60" s="32"/>
      <c r="C60" s="32"/>
      <c r="D60" s="32"/>
      <c r="E60" s="32"/>
      <c r="F60" s="32"/>
      <c r="G60" s="32"/>
    </row>
    <row r="61" spans="1:7" x14ac:dyDescent="0.25">
      <c r="A61" s="32"/>
      <c r="B61" s="32"/>
      <c r="C61" s="32"/>
      <c r="D61" s="32"/>
      <c r="E61" s="32"/>
      <c r="F61" s="32"/>
      <c r="G61" s="32"/>
    </row>
    <row r="62" spans="1:7" x14ac:dyDescent="0.25">
      <c r="A62" s="32"/>
      <c r="B62" s="32"/>
      <c r="C62" s="32"/>
      <c r="D62" s="32"/>
      <c r="E62" s="32"/>
      <c r="F62" s="32"/>
      <c r="G62" s="32"/>
    </row>
    <row r="63" spans="1:7" x14ac:dyDescent="0.25">
      <c r="A63" s="32"/>
      <c r="B63" s="32"/>
      <c r="C63" s="32"/>
      <c r="D63" s="32"/>
      <c r="E63" s="32"/>
      <c r="F63" s="32"/>
      <c r="G63" s="32"/>
    </row>
    <row r="64" spans="1:7" x14ac:dyDescent="0.25">
      <c r="A64" s="32"/>
      <c r="B64" s="32"/>
      <c r="C64" s="32"/>
      <c r="D64" s="32"/>
      <c r="E64" s="32"/>
      <c r="F64" s="32"/>
      <c r="G64" s="32"/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x14ac:dyDescent="0.25">
      <c r="A66" s="32"/>
      <c r="B66" s="32"/>
      <c r="C66" s="32"/>
      <c r="D66" s="32"/>
      <c r="E66" s="32"/>
      <c r="F66" s="32"/>
      <c r="G66" s="32"/>
    </row>
    <row r="67" spans="1:7" x14ac:dyDescent="0.25">
      <c r="A67" s="32"/>
      <c r="B67" s="32"/>
      <c r="C67" s="32"/>
      <c r="D67" s="32"/>
      <c r="E67" s="32"/>
      <c r="F67" s="32"/>
      <c r="G67" s="32"/>
    </row>
    <row r="68" spans="1:7" x14ac:dyDescent="0.25">
      <c r="A68" s="32"/>
      <c r="B68" s="32"/>
      <c r="C68" s="32"/>
      <c r="D68" s="32"/>
      <c r="E68" s="32"/>
      <c r="F68" s="32"/>
      <c r="G68" s="32"/>
    </row>
    <row r="69" spans="1:7" x14ac:dyDescent="0.25">
      <c r="A69" s="32"/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  <row r="75" spans="1:7" x14ac:dyDescent="0.25">
      <c r="A75" s="32"/>
      <c r="B75" s="32"/>
      <c r="C75" s="32"/>
      <c r="D75" s="32"/>
      <c r="E75" s="32"/>
      <c r="F75" s="32"/>
      <c r="G75" s="32"/>
    </row>
    <row r="76" spans="1:7" x14ac:dyDescent="0.25">
      <c r="A76" s="32"/>
      <c r="B76" s="32"/>
      <c r="C76" s="32"/>
      <c r="D76" s="32"/>
      <c r="E76" s="32"/>
      <c r="F76" s="32"/>
      <c r="G76" s="32"/>
    </row>
    <row r="77" spans="1:7" x14ac:dyDescent="0.25">
      <c r="A77" s="32"/>
      <c r="B77" s="32"/>
      <c r="C77" s="32"/>
      <c r="D77" s="32"/>
      <c r="E77" s="32"/>
      <c r="F77" s="32"/>
      <c r="G77" s="32"/>
    </row>
    <row r="78" spans="1:7" x14ac:dyDescent="0.25">
      <c r="A78" s="32"/>
      <c r="B78" s="32"/>
      <c r="C78" s="32"/>
      <c r="D78" s="32"/>
      <c r="E78" s="32"/>
      <c r="F78" s="32"/>
      <c r="G78" s="32"/>
    </row>
    <row r="79" spans="1:7" x14ac:dyDescent="0.25">
      <c r="A79" s="32"/>
      <c r="B79" s="32"/>
      <c r="C79" s="32"/>
      <c r="D79" s="32"/>
      <c r="E79" s="32"/>
      <c r="F79" s="32"/>
      <c r="G79" s="32"/>
    </row>
    <row r="80" spans="1:7" x14ac:dyDescent="0.25">
      <c r="A80" s="32"/>
      <c r="B80" s="32"/>
      <c r="C80" s="32"/>
      <c r="D80" s="32"/>
      <c r="E80" s="32"/>
      <c r="F80" s="32"/>
      <c r="G80" s="32"/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x14ac:dyDescent="0.25">
      <c r="A82" s="32"/>
      <c r="B82" s="32"/>
      <c r="C82" s="32"/>
      <c r="D82" s="32"/>
      <c r="E82" s="32"/>
      <c r="F82" s="32"/>
      <c r="G82" s="32"/>
    </row>
    <row r="83" spans="1:7" x14ac:dyDescent="0.25">
      <c r="A83" s="32"/>
      <c r="B83" s="32"/>
      <c r="C83" s="32"/>
      <c r="D83" s="32"/>
      <c r="E83" s="32"/>
      <c r="F83" s="32"/>
      <c r="G83" s="32"/>
    </row>
    <row r="84" spans="1:7" x14ac:dyDescent="0.25">
      <c r="A84" s="32"/>
      <c r="B84" s="32"/>
      <c r="C84" s="32"/>
      <c r="D84" s="32"/>
      <c r="E84" s="32"/>
      <c r="F84" s="32"/>
      <c r="G84" s="32"/>
    </row>
    <row r="85" spans="1:7" x14ac:dyDescent="0.25">
      <c r="A85" s="32"/>
      <c r="B85" s="32"/>
      <c r="C85" s="32"/>
      <c r="D85" s="32"/>
      <c r="E85" s="32"/>
      <c r="F85" s="32"/>
      <c r="G85" s="32"/>
    </row>
    <row r="86" spans="1:7" x14ac:dyDescent="0.25">
      <c r="A86" s="32"/>
      <c r="B86" s="32"/>
      <c r="C86" s="32"/>
      <c r="D86" s="32"/>
      <c r="E86" s="32"/>
      <c r="F86" s="32"/>
      <c r="G86" s="32"/>
    </row>
    <row r="87" spans="1:7" x14ac:dyDescent="0.25">
      <c r="A87" s="32"/>
      <c r="B87" s="32"/>
      <c r="C87" s="32"/>
      <c r="D87" s="32"/>
      <c r="E87" s="32"/>
      <c r="F87" s="32"/>
      <c r="G87" s="32"/>
    </row>
    <row r="88" spans="1:7" x14ac:dyDescent="0.25">
      <c r="A88" s="32"/>
      <c r="B88" s="32"/>
      <c r="C88" s="32"/>
      <c r="D88" s="32"/>
      <c r="E88" s="32"/>
      <c r="F88" s="32"/>
      <c r="G88" s="32"/>
    </row>
    <row r="89" spans="1:7" x14ac:dyDescent="0.25">
      <c r="A89" s="32"/>
      <c r="B89" s="32"/>
      <c r="C89" s="32"/>
      <c r="D89" s="32"/>
      <c r="E89" s="32"/>
      <c r="F89" s="32"/>
      <c r="G89" s="32"/>
    </row>
    <row r="90" spans="1:7" x14ac:dyDescent="0.25">
      <c r="A90" s="32"/>
      <c r="B90" s="32"/>
      <c r="C90" s="32"/>
      <c r="D90" s="32"/>
      <c r="E90" s="32"/>
      <c r="F90" s="32"/>
      <c r="G90" s="32"/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x14ac:dyDescent="0.25">
      <c r="A92" s="32"/>
      <c r="B92" s="32"/>
      <c r="C92" s="32"/>
      <c r="D92" s="32"/>
      <c r="E92" s="32"/>
      <c r="F92" s="32"/>
      <c r="G92" s="32"/>
    </row>
    <row r="93" spans="1:7" x14ac:dyDescent="0.25">
      <c r="A93" s="32"/>
      <c r="B93" s="32"/>
      <c r="C93" s="32"/>
      <c r="D93" s="32"/>
      <c r="E93" s="32"/>
      <c r="F93" s="32"/>
      <c r="G93" s="32"/>
    </row>
    <row r="94" spans="1:7" x14ac:dyDescent="0.25">
      <c r="A94" s="32"/>
      <c r="B94" s="32"/>
      <c r="C94" s="32"/>
      <c r="D94" s="32"/>
      <c r="E94" s="32"/>
      <c r="F94" s="32"/>
      <c r="G94" s="32"/>
    </row>
    <row r="95" spans="1:7" x14ac:dyDescent="0.25">
      <c r="A95" s="32"/>
      <c r="B95" s="32"/>
      <c r="C95" s="32"/>
      <c r="D95" s="32"/>
      <c r="E95" s="32"/>
      <c r="F95" s="32"/>
      <c r="G95" s="32"/>
    </row>
    <row r="96" spans="1:7" x14ac:dyDescent="0.25">
      <c r="A96" s="32"/>
      <c r="B96" s="32"/>
      <c r="C96" s="32"/>
      <c r="D96" s="32"/>
      <c r="E96" s="32"/>
      <c r="F96" s="32"/>
      <c r="G96" s="32"/>
    </row>
    <row r="97" spans="1:7" x14ac:dyDescent="0.25">
      <c r="A97" s="32"/>
      <c r="B97" s="32"/>
      <c r="C97" s="32"/>
      <c r="D97" s="32"/>
      <c r="E97" s="32"/>
      <c r="F97" s="32"/>
      <c r="G97" s="32"/>
    </row>
    <row r="98" spans="1:7" x14ac:dyDescent="0.25">
      <c r="A98" s="32"/>
      <c r="B98" s="32"/>
      <c r="C98" s="32"/>
      <c r="D98" s="32"/>
      <c r="E98" s="32"/>
      <c r="F98" s="32"/>
      <c r="G98" s="32"/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x14ac:dyDescent="0.25">
      <c r="A100" s="32"/>
      <c r="B100" s="32"/>
      <c r="C100" s="32"/>
      <c r="D100" s="32"/>
      <c r="E100" s="32"/>
      <c r="F100" s="32"/>
      <c r="G100" s="32"/>
    </row>
    <row r="101" spans="1:7" x14ac:dyDescent="0.25">
      <c r="A101" s="32"/>
      <c r="B101" s="32"/>
      <c r="C101" s="32"/>
      <c r="D101" s="32"/>
      <c r="E101" s="32"/>
      <c r="F101" s="32"/>
      <c r="G101" s="32"/>
    </row>
    <row r="102" spans="1:7" x14ac:dyDescent="0.25">
      <c r="A102" s="32"/>
      <c r="B102" s="32"/>
      <c r="C102" s="32"/>
      <c r="D102" s="32"/>
      <c r="E102" s="32"/>
      <c r="F102" s="32"/>
      <c r="G102" s="32"/>
    </row>
    <row r="103" spans="1:7" x14ac:dyDescent="0.25">
      <c r="A103" s="32"/>
      <c r="B103" s="32"/>
      <c r="C103" s="32"/>
      <c r="D103" s="32"/>
      <c r="E103" s="32"/>
      <c r="F103" s="32"/>
      <c r="G103" s="32"/>
    </row>
    <row r="104" spans="1:7" x14ac:dyDescent="0.25">
      <c r="A104" s="32"/>
      <c r="B104" s="32"/>
      <c r="C104" s="32"/>
      <c r="D104" s="32"/>
      <c r="E104" s="32"/>
      <c r="F104" s="32"/>
      <c r="G104" s="32"/>
    </row>
    <row r="105" spans="1:7" x14ac:dyDescent="0.25">
      <c r="A105" s="32"/>
      <c r="B105" s="32"/>
      <c r="C105" s="32"/>
      <c r="D105" s="32"/>
      <c r="E105" s="32"/>
      <c r="F105" s="32"/>
      <c r="G105" s="32"/>
    </row>
    <row r="106" spans="1:7" x14ac:dyDescent="0.25">
      <c r="A106" s="32"/>
      <c r="B106" s="32"/>
      <c r="C106" s="32"/>
      <c r="D106" s="32"/>
      <c r="E106" s="32"/>
      <c r="F106" s="32"/>
      <c r="G106" s="32"/>
    </row>
    <row r="107" spans="1:7" x14ac:dyDescent="0.25">
      <c r="A107" s="32"/>
      <c r="B107" s="32"/>
      <c r="C107" s="32"/>
      <c r="D107" s="32"/>
      <c r="E107" s="32"/>
      <c r="F107" s="32"/>
      <c r="G107" s="32"/>
    </row>
    <row r="108" spans="1:7" x14ac:dyDescent="0.25">
      <c r="A108" s="32"/>
      <c r="B108" s="32"/>
      <c r="C108" s="32"/>
      <c r="D108" s="32"/>
      <c r="E108" s="32"/>
      <c r="F108" s="32"/>
      <c r="G108" s="32"/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x14ac:dyDescent="0.25">
      <c r="A110" s="32"/>
      <c r="B110" s="32"/>
      <c r="C110" s="32"/>
      <c r="D110" s="32"/>
      <c r="E110" s="32"/>
      <c r="F110" s="32"/>
      <c r="G110" s="32"/>
    </row>
    <row r="111" spans="1:7" x14ac:dyDescent="0.25">
      <c r="A111" s="32"/>
      <c r="B111" s="32"/>
      <c r="C111" s="32"/>
      <c r="D111" s="32"/>
      <c r="E111" s="32"/>
      <c r="F111" s="32"/>
      <c r="G111" s="32"/>
    </row>
    <row r="112" spans="1:7" x14ac:dyDescent="0.25">
      <c r="A112" s="32"/>
      <c r="B112" s="32"/>
      <c r="C112" s="32"/>
      <c r="D112" s="32"/>
      <c r="E112" s="32"/>
      <c r="F112" s="32"/>
      <c r="G112" s="32"/>
    </row>
    <row r="113" spans="1:7" x14ac:dyDescent="0.25">
      <c r="A113" s="32"/>
      <c r="B113" s="32"/>
      <c r="C113" s="32"/>
      <c r="D113" s="32"/>
      <c r="E113" s="32"/>
      <c r="F113" s="32"/>
      <c r="G113" s="32"/>
    </row>
    <row r="114" spans="1:7" x14ac:dyDescent="0.25">
      <c r="A114" s="32"/>
      <c r="B114" s="32"/>
      <c r="C114" s="32"/>
      <c r="D114" s="32"/>
      <c r="E114" s="32"/>
      <c r="F114" s="32"/>
      <c r="G114" s="32"/>
    </row>
    <row r="115" spans="1:7" x14ac:dyDescent="0.25">
      <c r="A115" s="32"/>
      <c r="B115" s="32"/>
      <c r="C115" s="32"/>
      <c r="D115" s="32"/>
      <c r="E115" s="32"/>
      <c r="F115" s="32"/>
      <c r="G115" s="32"/>
    </row>
    <row r="116" spans="1:7" x14ac:dyDescent="0.25">
      <c r="A116" s="32"/>
      <c r="B116" s="32"/>
      <c r="C116" s="32"/>
      <c r="D116" s="32"/>
      <c r="E116" s="32"/>
      <c r="F116" s="32"/>
      <c r="G116" s="32"/>
    </row>
    <row r="117" spans="1:7" x14ac:dyDescent="0.25">
      <c r="A117" s="32"/>
      <c r="B117" s="32"/>
      <c r="C117" s="32"/>
      <c r="D117" s="32"/>
      <c r="E117" s="32"/>
      <c r="F117" s="32"/>
      <c r="G117" s="32"/>
    </row>
    <row r="118" spans="1:7" x14ac:dyDescent="0.25">
      <c r="A118" s="32"/>
      <c r="B118" s="32"/>
      <c r="C118" s="32"/>
      <c r="D118" s="32"/>
      <c r="E118" s="32"/>
      <c r="F118" s="32"/>
      <c r="G118" s="32"/>
    </row>
    <row r="119" spans="1:7" x14ac:dyDescent="0.25">
      <c r="A119" s="32"/>
      <c r="B119" s="32"/>
      <c r="C119" s="32"/>
      <c r="D119" s="32"/>
      <c r="E119" s="32"/>
      <c r="F119" s="32"/>
      <c r="G119" s="32"/>
    </row>
    <row r="120" spans="1:7" x14ac:dyDescent="0.25">
      <c r="A120" s="32"/>
      <c r="B120" s="32"/>
      <c r="C120" s="32"/>
      <c r="D120" s="32"/>
      <c r="E120" s="32"/>
      <c r="F120" s="32"/>
      <c r="G120" s="32"/>
    </row>
    <row r="121" spans="1:7" x14ac:dyDescent="0.25">
      <c r="A121" s="32"/>
      <c r="B121" s="32"/>
      <c r="C121" s="32"/>
      <c r="D121" s="32"/>
      <c r="E121" s="32"/>
      <c r="F121" s="32"/>
      <c r="G121" s="32"/>
    </row>
    <row r="122" spans="1:7" x14ac:dyDescent="0.25">
      <c r="A122" s="32"/>
      <c r="B122" s="32"/>
      <c r="C122" s="32"/>
      <c r="D122" s="32"/>
      <c r="E122" s="32"/>
      <c r="F122" s="32"/>
      <c r="G122" s="32"/>
    </row>
    <row r="123" spans="1:7" x14ac:dyDescent="0.25">
      <c r="A123" s="32"/>
      <c r="B123" s="32"/>
      <c r="C123" s="32"/>
      <c r="D123" s="32"/>
      <c r="E123" s="32"/>
      <c r="F123" s="32"/>
      <c r="G123" s="32"/>
    </row>
    <row r="124" spans="1:7" x14ac:dyDescent="0.25">
      <c r="A124" s="32"/>
      <c r="B124" s="32"/>
      <c r="C124" s="32"/>
      <c r="D124" s="32"/>
      <c r="E124" s="32"/>
      <c r="F124" s="32"/>
      <c r="G124" s="32"/>
    </row>
    <row r="125" spans="1:7" x14ac:dyDescent="0.25">
      <c r="A125" s="32"/>
      <c r="B125" s="32"/>
      <c r="C125" s="32"/>
      <c r="D125" s="32"/>
      <c r="E125" s="32"/>
      <c r="F125" s="32"/>
      <c r="G125" s="32"/>
    </row>
    <row r="126" spans="1:7" x14ac:dyDescent="0.25">
      <c r="A126" s="32"/>
      <c r="B126" s="32"/>
      <c r="C126" s="32"/>
      <c r="D126" s="32"/>
      <c r="E126" s="32"/>
      <c r="F126" s="32"/>
      <c r="G126" s="32"/>
    </row>
    <row r="127" spans="1:7" x14ac:dyDescent="0.25">
      <c r="A127" s="32"/>
      <c r="B127" s="32"/>
      <c r="C127" s="32"/>
      <c r="D127" s="32"/>
      <c r="E127" s="32"/>
      <c r="F127" s="32"/>
      <c r="G127" s="32"/>
    </row>
    <row r="128" spans="1:7" x14ac:dyDescent="0.25">
      <c r="A128" s="32"/>
      <c r="B128" s="32"/>
      <c r="C128" s="32"/>
      <c r="D128" s="32"/>
      <c r="E128" s="32"/>
      <c r="F128" s="32"/>
      <c r="G128" s="32"/>
    </row>
    <row r="129" spans="1:7" x14ac:dyDescent="0.25">
      <c r="A129" s="32"/>
      <c r="B129" s="32"/>
      <c r="C129" s="32"/>
      <c r="D129" s="32"/>
      <c r="E129" s="32"/>
      <c r="F129" s="32"/>
      <c r="G129" s="32"/>
    </row>
  </sheetData>
  <phoneticPr fontId="5" type="noConversion"/>
  <printOptions horizontalCentered="1"/>
  <pageMargins left="0.75" right="0.75" top="1" bottom="1" header="0.5" footer="0.5"/>
  <pageSetup scale="70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3:I15"/>
  <sheetViews>
    <sheetView tabSelected="1" zoomScale="70" workbookViewId="0"/>
  </sheetViews>
  <sheetFormatPr defaultRowHeight="13.2" x14ac:dyDescent="0.25"/>
  <cols>
    <col min="4" max="4" width="13.109375" bestFit="1" customWidth="1"/>
  </cols>
  <sheetData>
    <row r="3" spans="3:9" x14ac:dyDescent="0.25">
      <c r="C3" s="56" t="s">
        <v>45</v>
      </c>
      <c r="D3" s="4" t="s">
        <v>46</v>
      </c>
    </row>
    <row r="4" spans="3:9" x14ac:dyDescent="0.25">
      <c r="C4" s="55">
        <v>1</v>
      </c>
      <c r="D4" s="9">
        <f>SUM('Table 5.1'!B32:S34)</f>
        <v>0</v>
      </c>
    </row>
    <row r="5" spans="3:9" x14ac:dyDescent="0.25">
      <c r="C5" s="55">
        <v>2</v>
      </c>
      <c r="D5" s="9">
        <f>SUM('Table 5.2'!B58:S63)</f>
        <v>2.2737367544323206E-13</v>
      </c>
      <c r="G5" s="7"/>
      <c r="H5" s="102"/>
      <c r="I5" s="7"/>
    </row>
    <row r="6" spans="3:9" x14ac:dyDescent="0.25">
      <c r="C6" s="55">
        <v>3</v>
      </c>
      <c r="D6" s="9">
        <f>SUM('Table 5.3'!B32:S35)</f>
        <v>8.5265128291212022E-14</v>
      </c>
      <c r="G6" s="7"/>
      <c r="H6" s="102"/>
      <c r="I6" s="7"/>
    </row>
    <row r="7" spans="3:9" x14ac:dyDescent="0.25">
      <c r="C7" s="55">
        <v>4</v>
      </c>
      <c r="D7" s="9">
        <f>SUM('Table 5.4'!B32:S34)</f>
        <v>0</v>
      </c>
      <c r="G7" s="7"/>
      <c r="H7" s="102"/>
      <c r="I7" s="7"/>
    </row>
    <row r="8" spans="3:9" x14ac:dyDescent="0.25">
      <c r="C8" s="55">
        <v>5</v>
      </c>
      <c r="D8" s="9">
        <f>SUM('Table 5.5'!B35:R47)</f>
        <v>-1.4151346761082095E-11</v>
      </c>
      <c r="G8" s="7"/>
      <c r="H8" s="102"/>
      <c r="I8" s="7"/>
    </row>
    <row r="9" spans="3:9" x14ac:dyDescent="0.25">
      <c r="C9" s="55">
        <v>6</v>
      </c>
      <c r="D9" s="9">
        <f>SUM('Table 5.6'!B26:R26)</f>
        <v>0</v>
      </c>
      <c r="G9" s="7"/>
      <c r="H9" s="7"/>
      <c r="I9" s="7"/>
    </row>
    <row r="10" spans="3:9" x14ac:dyDescent="0.25">
      <c r="C10" s="55">
        <v>7</v>
      </c>
      <c r="D10" s="9">
        <f>SUM('Table 5.7'!B26:R31)</f>
        <v>0</v>
      </c>
    </row>
    <row r="11" spans="3:9" x14ac:dyDescent="0.25">
      <c r="C11" s="55">
        <v>8</v>
      </c>
      <c r="D11" s="9">
        <f>SUM('Table 5.8'!B35:S37)</f>
        <v>0</v>
      </c>
    </row>
    <row r="12" spans="3:9" x14ac:dyDescent="0.25">
      <c r="C12" s="55">
        <v>9</v>
      </c>
      <c r="D12" s="9">
        <f>SUM('Table 5.9'!B58:R80)</f>
        <v>-7.2759576141834259E-12</v>
      </c>
    </row>
    <row r="13" spans="3:9" x14ac:dyDescent="0.25">
      <c r="C13" s="55">
        <v>10</v>
      </c>
      <c r="D13" s="9">
        <f>SUM('Table 5.10'!B29:R32)</f>
        <v>0</v>
      </c>
    </row>
    <row r="14" spans="3:9" x14ac:dyDescent="0.25">
      <c r="C14" s="55">
        <v>11</v>
      </c>
      <c r="D14" s="9">
        <f>SUM('Table 5.11'!B29:R43)</f>
        <v>-9.0949470177292824E-13</v>
      </c>
    </row>
    <row r="15" spans="3:9" x14ac:dyDescent="0.25">
      <c r="C15" s="55">
        <v>12</v>
      </c>
      <c r="D15" s="9">
        <f>SUM('Table 5.12'!B38:S43)</f>
        <v>8.9812601800076663E-12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50"/>
  <sheetViews>
    <sheetView zoomScale="70" workbookViewId="0"/>
  </sheetViews>
  <sheetFormatPr defaultRowHeight="13.2" x14ac:dyDescent="0.25"/>
  <cols>
    <col min="1" max="1" width="22.88671875" customWidth="1"/>
    <col min="2" max="3" width="8.332031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33203125" customWidth="1"/>
    <col min="19" max="19" width="7.6640625" customWidth="1"/>
  </cols>
  <sheetData>
    <row r="1" spans="1:19" ht="15.6" x14ac:dyDescent="0.3">
      <c r="A1" s="181" t="s">
        <v>94</v>
      </c>
    </row>
    <row r="2" spans="1:19" ht="15.6" x14ac:dyDescent="0.3">
      <c r="A2" s="30" t="s">
        <v>95</v>
      </c>
    </row>
    <row r="3" spans="1:19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x14ac:dyDescent="0.25">
      <c r="A7" s="112" t="s">
        <v>28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x14ac:dyDescent="0.25">
      <c r="A8" s="113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x14ac:dyDescent="0.25">
      <c r="A9" s="114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x14ac:dyDescent="0.25">
      <c r="A10" s="115" t="s">
        <v>1</v>
      </c>
      <c r="B10" s="11">
        <v>0</v>
      </c>
      <c r="C10" s="25">
        <v>61349.416188900905</v>
      </c>
      <c r="D10" s="37">
        <f>IF(C10&lt;&gt;0,B10/C10,0)</f>
        <v>0</v>
      </c>
      <c r="E10" s="11">
        <v>0</v>
      </c>
      <c r="F10" s="25">
        <v>277.04795583768066</v>
      </c>
      <c r="G10" s="37">
        <f>IF(F10&lt;&gt;0,E10/F10,0)</f>
        <v>0</v>
      </c>
      <c r="H10" s="11">
        <v>0</v>
      </c>
      <c r="I10" s="25">
        <v>29408.459222512</v>
      </c>
      <c r="J10" s="37">
        <f>IF(I10&lt;&gt;0,H10/I10,0)</f>
        <v>0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16.701617045432368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91051.624984296024</v>
      </c>
      <c r="S10" s="37">
        <f>IF(R10&lt;&gt;0,Q10/R10,0)</f>
        <v>0</v>
      </c>
    </row>
    <row r="11" spans="1:19" x14ac:dyDescent="0.25">
      <c r="A11" s="115" t="s">
        <v>12</v>
      </c>
      <c r="B11" s="11">
        <v>8423.3127195128582</v>
      </c>
      <c r="C11" s="25">
        <v>96037.490401404109</v>
      </c>
      <c r="D11" s="37">
        <f>IF(C11&lt;&gt;0,B11/C11,0)</f>
        <v>8.7708588430479295E-2</v>
      </c>
      <c r="E11" s="11">
        <v>38.038855384328343</v>
      </c>
      <c r="F11" s="25">
        <v>433.69590213481979</v>
      </c>
      <c r="G11" s="37">
        <f>IF(F11&lt;&gt;0,E11/F11,0)</f>
        <v>8.7708588430479309E-2</v>
      </c>
      <c r="H11" s="11">
        <v>4037.7996078645097</v>
      </c>
      <c r="I11" s="25">
        <v>46036.536217488007</v>
      </c>
      <c r="J11" s="37">
        <f>IF(I11&lt;&gt;0,H11/I11,0)</f>
        <v>8.7708588430479295E-2</v>
      </c>
      <c r="K11" s="11">
        <v>0</v>
      </c>
      <c r="L11" s="25">
        <v>0</v>
      </c>
      <c r="M11" s="37">
        <f>IF(L11&lt;&gt;0,K11/L11,0)</f>
        <v>0</v>
      </c>
      <c r="N11" s="11">
        <v>2.293142331820186</v>
      </c>
      <c r="O11" s="25">
        <v>26.145014677072425</v>
      </c>
      <c r="P11" s="37">
        <f>IF(O11&lt;&gt;0,N11/O11,0)</f>
        <v>8.7708588430479309E-2</v>
      </c>
      <c r="Q11" s="11">
        <f>SUM(B11,E11,H11,K11,N11)</f>
        <v>12501.444325093516</v>
      </c>
      <c r="R11" s="25">
        <f>SUM(C11,F11,I11,L11,O11)</f>
        <v>142533.86753570402</v>
      </c>
      <c r="S11" s="37">
        <f>IF(R11&lt;&gt;0,Q11/R11,0)</f>
        <v>8.7708588430479281E-2</v>
      </c>
    </row>
    <row r="12" spans="1:19" ht="5.0999999999999996" customHeight="1" x14ac:dyDescent="0.25">
      <c r="A12" s="116"/>
      <c r="B12" s="11"/>
      <c r="C12" s="32"/>
      <c r="D12" s="36"/>
      <c r="E12" s="11"/>
      <c r="F12" s="32"/>
      <c r="G12" s="36"/>
      <c r="H12" s="11"/>
      <c r="I12" s="32"/>
      <c r="J12" s="36"/>
      <c r="K12" s="11"/>
      <c r="L12" s="32"/>
      <c r="M12" s="36"/>
      <c r="N12" s="11"/>
      <c r="O12" s="32"/>
      <c r="P12" s="36"/>
      <c r="Q12" s="35"/>
      <c r="R12" s="32"/>
      <c r="S12" s="36"/>
    </row>
    <row r="13" spans="1:19" x14ac:dyDescent="0.25">
      <c r="A13" s="114" t="s">
        <v>25</v>
      </c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x14ac:dyDescent="0.25">
      <c r="A14" s="115" t="s">
        <v>13</v>
      </c>
      <c r="B14" s="11">
        <v>1214.899075490986</v>
      </c>
      <c r="C14" s="25">
        <v>2396.754922695</v>
      </c>
      <c r="D14" s="37">
        <f>IF(C14&lt;&gt;0,B14/C14,0)</f>
        <v>0.50689332646698326</v>
      </c>
      <c r="E14" s="11">
        <v>5.4863652553348921</v>
      </c>
      <c r="F14" s="25">
        <v>10.823510527500009</v>
      </c>
      <c r="G14" s="37">
        <f>IF(F14&lt;&gt;0,E14/F14,0)</f>
        <v>0.50689332646698326</v>
      </c>
      <c r="H14" s="11">
        <v>582.37408178479154</v>
      </c>
      <c r="I14" s="25">
        <v>1148.9085600000003</v>
      </c>
      <c r="J14" s="37">
        <f>IF(I14&lt;&gt;0,H14/I14,0)</f>
        <v>0.50689332646698304</v>
      </c>
      <c r="K14" s="11">
        <v>0</v>
      </c>
      <c r="L14" s="25">
        <v>0</v>
      </c>
      <c r="M14" s="37">
        <f>IF(L14&lt;&gt;0,K14/L14,0)</f>
        <v>0</v>
      </c>
      <c r="N14" s="11">
        <v>0.33074119312273442</v>
      </c>
      <c r="O14" s="25">
        <v>0.652486777500073</v>
      </c>
      <c r="P14" s="37">
        <f>IF(O14&lt;&gt;0,N14/O14,0)</f>
        <v>0.50689332646698337</v>
      </c>
      <c r="Q14" s="11">
        <f>SUM(B14,E14,H14,K14,N14)</f>
        <v>1803.0902637242352</v>
      </c>
      <c r="R14" s="25">
        <f>SUM(C14,F14,I14,L14,O14)</f>
        <v>3557.1394800000003</v>
      </c>
      <c r="S14" s="37">
        <f>IF(R14&lt;&gt;0,Q14/R14,0)</f>
        <v>0.50689332646698326</v>
      </c>
    </row>
    <row r="15" spans="1:19" ht="5.0999999999999996" customHeight="1" x14ac:dyDescent="0.25">
      <c r="A15" s="116"/>
      <c r="B15" s="11"/>
      <c r="C15" s="32"/>
      <c r="D15" s="36"/>
      <c r="E15" s="11"/>
      <c r="F15" s="32"/>
      <c r="G15" s="36"/>
      <c r="H15" s="11"/>
      <c r="I15" s="32"/>
      <c r="J15" s="36"/>
      <c r="K15" s="11"/>
      <c r="L15" s="32"/>
      <c r="M15" s="36"/>
      <c r="N15" s="11"/>
      <c r="O15" s="32"/>
      <c r="P15" s="36"/>
      <c r="Q15" s="35"/>
      <c r="R15" s="32"/>
      <c r="S15" s="36"/>
    </row>
    <row r="16" spans="1:19" x14ac:dyDescent="0.25">
      <c r="A16" s="117" t="s">
        <v>23</v>
      </c>
      <c r="B16" s="11">
        <f>SUM(B10:B15)</f>
        <v>9638.2117950038446</v>
      </c>
      <c r="C16" s="25">
        <f>SUM(C10:C15)</f>
        <v>159783.661513</v>
      </c>
      <c r="D16" s="37">
        <f>IF(C16&lt;&gt;0,B16/C16,0)</f>
        <v>6.0320383847379033E-2</v>
      </c>
      <c r="E16" s="11">
        <f>SUM(E10:E15)</f>
        <v>43.525220639663232</v>
      </c>
      <c r="F16" s="25">
        <f>SUM(F10:F15)</f>
        <v>721.5673685000005</v>
      </c>
      <c r="G16" s="37">
        <f>IF(F16&lt;&gt;0,E16/F16,0)</f>
        <v>6.032038384737904E-2</v>
      </c>
      <c r="H16" s="11">
        <f>SUM(H10:H15)</f>
        <v>4620.1736896493012</v>
      </c>
      <c r="I16" s="25">
        <f>SUM(I10:I15)</f>
        <v>76593.903999999995</v>
      </c>
      <c r="J16" s="37">
        <f>IF(I16&lt;&gt;0,H16/I16,0)</f>
        <v>6.0320383847379047E-2</v>
      </c>
      <c r="K16" s="11">
        <f>SUM(K10:K15)</f>
        <v>0</v>
      </c>
      <c r="L16" s="25">
        <f>SUM(L10:L15)</f>
        <v>0</v>
      </c>
      <c r="M16" s="37">
        <f>IF(L16&lt;&gt;0,K16/L16,0)</f>
        <v>0</v>
      </c>
      <c r="N16" s="11">
        <f>SUM(N10:N15)</f>
        <v>2.6238835249429204</v>
      </c>
      <c r="O16" s="25">
        <f>SUM(O10:O15)</f>
        <v>43.499118500004869</v>
      </c>
      <c r="P16" s="37">
        <f>IF(O16&lt;&gt;0,N16/O16,0)</f>
        <v>6.032038384737904E-2</v>
      </c>
      <c r="Q16" s="11">
        <f>SUM(Q10:Q15)</f>
        <v>14304.534588817751</v>
      </c>
      <c r="R16" s="25">
        <f>SUM(R10:R15)</f>
        <v>237142.63200000004</v>
      </c>
      <c r="S16" s="37">
        <f>IF(R16&lt;&gt;0,Q16/R16,0)</f>
        <v>6.0320383847379026E-2</v>
      </c>
    </row>
    <row r="17" spans="1:19" x14ac:dyDescent="0.25">
      <c r="A17" s="116"/>
      <c r="B17" s="11"/>
      <c r="C17" s="38"/>
      <c r="D17" s="36"/>
      <c r="E17" s="11"/>
      <c r="F17" s="38"/>
      <c r="G17" s="36"/>
      <c r="H17" s="11"/>
      <c r="I17" s="38"/>
      <c r="J17" s="36"/>
      <c r="K17" s="11"/>
      <c r="L17" s="38"/>
      <c r="M17" s="36"/>
      <c r="N17" s="11"/>
      <c r="O17" s="38"/>
      <c r="P17" s="36"/>
      <c r="Q17" s="35"/>
      <c r="R17" s="32"/>
      <c r="S17" s="36"/>
    </row>
    <row r="18" spans="1:19" x14ac:dyDescent="0.25">
      <c r="A18" s="113" t="s">
        <v>11</v>
      </c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x14ac:dyDescent="0.25">
      <c r="A19" s="114" t="s">
        <v>14</v>
      </c>
      <c r="B19" s="11">
        <v>0</v>
      </c>
      <c r="C19" s="32">
        <v>0</v>
      </c>
      <c r="D19" s="37">
        <f>IF(C19&lt;&gt;0,B19/C19,0)</f>
        <v>0</v>
      </c>
      <c r="E19" s="11">
        <v>0</v>
      </c>
      <c r="F19" s="32">
        <v>0</v>
      </c>
      <c r="G19" s="37">
        <f>IF(F19&lt;&gt;0,E19/F19,0)</f>
        <v>0</v>
      </c>
      <c r="H19" s="11">
        <v>0</v>
      </c>
      <c r="I19" s="32">
        <v>0</v>
      </c>
      <c r="J19" s="37">
        <f>IF(I19&lt;&gt;0,H19/I19,0)</f>
        <v>0</v>
      </c>
      <c r="K19" s="11">
        <v>0</v>
      </c>
      <c r="L19" s="32">
        <v>0</v>
      </c>
      <c r="M19" s="37">
        <f>IF(L19&lt;&gt;0,K19/L19,0)</f>
        <v>0</v>
      </c>
      <c r="N19" s="11">
        <v>0</v>
      </c>
      <c r="O19" s="32">
        <v>0</v>
      </c>
      <c r="P19" s="37">
        <f>IF(O19&lt;&gt;0,N19/O19,0)</f>
        <v>0</v>
      </c>
      <c r="Q19" s="11">
        <f>SUM(B19,E19,H19,K19,N19)</f>
        <v>0</v>
      </c>
      <c r="R19" s="25">
        <f>SUM(C19,F19,I19,L19,O19)</f>
        <v>0</v>
      </c>
      <c r="S19" s="37">
        <f>IF(R19&lt;&gt;0,Q19/R19,0)</f>
        <v>0</v>
      </c>
    </row>
    <row r="20" spans="1:19" ht="5.0999999999999996" customHeight="1" x14ac:dyDescent="0.25">
      <c r="A20" s="116"/>
      <c r="B20" s="11"/>
      <c r="C20" s="32"/>
      <c r="D20" s="36"/>
      <c r="E20" s="11"/>
      <c r="F20" s="32"/>
      <c r="G20" s="36"/>
      <c r="H20" s="11"/>
      <c r="I20" s="32"/>
      <c r="J20" s="36"/>
      <c r="K20" s="11"/>
      <c r="L20" s="32"/>
      <c r="M20" s="36"/>
      <c r="N20" s="11"/>
      <c r="O20" s="32"/>
      <c r="P20" s="36"/>
      <c r="Q20" s="35"/>
      <c r="R20" s="32"/>
      <c r="S20" s="36"/>
    </row>
    <row r="21" spans="1:19" x14ac:dyDescent="0.25">
      <c r="A21" s="114" t="s">
        <v>8</v>
      </c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x14ac:dyDescent="0.25">
      <c r="A22" s="115" t="s">
        <v>1</v>
      </c>
      <c r="B22" s="11">
        <v>0</v>
      </c>
      <c r="C22" s="25">
        <v>98814.695584233821</v>
      </c>
      <c r="D22" s="37">
        <f>IF(C22&lt;&gt;0,B22/C22,0)</f>
        <v>0</v>
      </c>
      <c r="E22" s="11">
        <v>0</v>
      </c>
      <c r="F22" s="25">
        <v>42.588792114000022</v>
      </c>
      <c r="G22" s="37">
        <f>IF(F22&lt;&gt;0,E22/F22,0)</f>
        <v>0</v>
      </c>
      <c r="H22" s="11">
        <v>0</v>
      </c>
      <c r="I22" s="25">
        <v>51390.982325508958</v>
      </c>
      <c r="J22" s="37">
        <f>IF(I22&lt;&gt;0,H22/I22,0)</f>
        <v>0</v>
      </c>
      <c r="K22" s="11">
        <v>0</v>
      </c>
      <c r="L22" s="25">
        <v>0</v>
      </c>
      <c r="M22" s="37">
        <f>IF(L22&lt;&gt;0,K22/L22,0)</f>
        <v>0</v>
      </c>
      <c r="N22" s="11">
        <v>0</v>
      </c>
      <c r="O22" s="25">
        <v>544.95060766898928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150793.21730952576</v>
      </c>
      <c r="S22" s="37">
        <f>IF(R22&lt;&gt;0,Q22/R22,0)</f>
        <v>0</v>
      </c>
    </row>
    <row r="23" spans="1:19" x14ac:dyDescent="0.25">
      <c r="A23" s="115" t="s">
        <v>12</v>
      </c>
      <c r="B23" s="11">
        <v>13014.649080154455</v>
      </c>
      <c r="C23" s="25">
        <v>148385.11613341369</v>
      </c>
      <c r="D23" s="37">
        <f>IF(C23&lt;&gt;0,B23/C23,0)</f>
        <v>8.7708588430479295E-2</v>
      </c>
      <c r="E23" s="11">
        <v>5.6031042589171047</v>
      </c>
      <c r="F23" s="25">
        <v>63.883188171000029</v>
      </c>
      <c r="G23" s="37">
        <f>IF(F23&lt;&gt;0,E23/F23,0)</f>
        <v>8.7708588430479295E-2</v>
      </c>
      <c r="H23" s="11">
        <v>6804.0135060020493</v>
      </c>
      <c r="I23" s="25">
        <v>77575.225274491051</v>
      </c>
      <c r="J23" s="37">
        <f>IF(I23&lt;&gt;0,H23/I23,0)</f>
        <v>8.7708588430479281E-2</v>
      </c>
      <c r="K23" s="11">
        <v>0</v>
      </c>
      <c r="L23" s="25">
        <v>0</v>
      </c>
      <c r="M23" s="37">
        <f>IF(L23&lt;&gt;0,K23/L23,0)</f>
        <v>0</v>
      </c>
      <c r="N23" s="11">
        <v>71.753323274868848</v>
      </c>
      <c r="O23" s="25">
        <v>818.08776721726497</v>
      </c>
      <c r="P23" s="37">
        <f>IF(O23&lt;&gt;0,N23/O23,0)</f>
        <v>8.7708588430479295E-2</v>
      </c>
      <c r="Q23" s="11">
        <f>SUM(B23,E23,H23,K23,N23)</f>
        <v>19896.019013690289</v>
      </c>
      <c r="R23" s="25">
        <f>SUM(C23,F23,I23,L23,O23)</f>
        <v>226842.31236329299</v>
      </c>
      <c r="S23" s="37">
        <f>IF(R23&lt;&gt;0,Q23/R23,0)</f>
        <v>8.7708588430479295E-2</v>
      </c>
    </row>
    <row r="24" spans="1:19" ht="5.0999999999999996" customHeight="1" x14ac:dyDescent="0.25">
      <c r="A24" s="116"/>
      <c r="B24" s="11"/>
      <c r="C24" s="32"/>
      <c r="D24" s="36"/>
      <c r="E24" s="11"/>
      <c r="F24" s="32"/>
      <c r="G24" s="36"/>
      <c r="H24" s="11"/>
      <c r="I24" s="32"/>
      <c r="J24" s="36"/>
      <c r="K24" s="11"/>
      <c r="L24" s="32"/>
      <c r="M24" s="36"/>
      <c r="N24" s="11"/>
      <c r="O24" s="32"/>
      <c r="P24" s="36"/>
      <c r="Q24" s="35"/>
      <c r="R24" s="32"/>
      <c r="S24" s="36"/>
    </row>
    <row r="25" spans="1:19" x14ac:dyDescent="0.25">
      <c r="A25" s="114" t="s">
        <v>25</v>
      </c>
      <c r="B25" s="11"/>
      <c r="C25" s="32"/>
      <c r="D25" s="36"/>
      <c r="E25" s="11"/>
      <c r="F25" s="32"/>
      <c r="G25" s="36"/>
      <c r="H25" s="11"/>
      <c r="I25" s="32"/>
      <c r="J25" s="36"/>
      <c r="K25" s="11"/>
      <c r="L25" s="32"/>
      <c r="M25" s="36"/>
      <c r="N25" s="11"/>
      <c r="O25" s="32"/>
      <c r="P25" s="36"/>
      <c r="Q25" s="35"/>
      <c r="R25" s="32"/>
      <c r="S25" s="36"/>
    </row>
    <row r="26" spans="1:19" x14ac:dyDescent="0.25">
      <c r="A26" s="115" t="s">
        <v>13</v>
      </c>
      <c r="B26" s="11">
        <v>1531.6489426273051</v>
      </c>
      <c r="C26" s="25">
        <v>3764.4641378321958</v>
      </c>
      <c r="D26" s="37">
        <f>IF(C26&lt;&gt;0,B26/C26,0)</f>
        <v>0.40687037691088762</v>
      </c>
      <c r="E26" s="11">
        <v>0.65969992003563305</v>
      </c>
      <c r="F26" s="25">
        <v>1.6214007150000007</v>
      </c>
      <c r="G26" s="37">
        <f>IF(F26&lt;&gt;0,E26/F26,0)</f>
        <v>0.40687037691088768</v>
      </c>
      <c r="H26" s="11">
        <v>799.07405322304226</v>
      </c>
      <c r="I26" s="25">
        <v>1963.9524000000001</v>
      </c>
      <c r="J26" s="37">
        <f>IF(I26&lt;&gt;0,H26/I26,0)</f>
        <v>0.40687037691088757</v>
      </c>
      <c r="K26" s="11">
        <v>0</v>
      </c>
      <c r="L26" s="25">
        <v>0</v>
      </c>
      <c r="M26" s="37">
        <f>IF(L26&lt;&gt;0,K26/L26,0)</f>
        <v>0</v>
      </c>
      <c r="N26" s="11">
        <v>8.4453797563549351</v>
      </c>
      <c r="O26" s="25">
        <v>20.756929566795751</v>
      </c>
      <c r="P26" s="37">
        <f>IF(O26&lt;&gt;0,N26/O26,0)</f>
        <v>0.40687037691088762</v>
      </c>
      <c r="Q26" s="11">
        <f>SUM(B26,E26,H26,K26,N26)</f>
        <v>2339.8280755267383</v>
      </c>
      <c r="R26" s="25">
        <f>SUM(C26,F26,I26,L26,O26)</f>
        <v>5750.7948681139915</v>
      </c>
      <c r="S26" s="37">
        <f>IF(R26&lt;&gt;0,Q26/R26,0)</f>
        <v>0.40687037691088768</v>
      </c>
    </row>
    <row r="27" spans="1:19" ht="5.0999999999999996" customHeight="1" x14ac:dyDescent="0.25">
      <c r="A27" s="116"/>
      <c r="B27" s="11"/>
      <c r="C27" s="32"/>
      <c r="D27" s="36"/>
      <c r="E27" s="11"/>
      <c r="F27" s="32"/>
      <c r="G27" s="36"/>
      <c r="H27" s="11"/>
      <c r="I27" s="32"/>
      <c r="J27" s="36"/>
      <c r="K27" s="11"/>
      <c r="L27" s="32"/>
      <c r="M27" s="36"/>
      <c r="N27" s="11"/>
      <c r="O27" s="32"/>
      <c r="P27" s="36"/>
      <c r="Q27" s="35"/>
      <c r="R27" s="32"/>
      <c r="S27" s="36"/>
    </row>
    <row r="28" spans="1:19" x14ac:dyDescent="0.25">
      <c r="A28" s="117" t="s">
        <v>24</v>
      </c>
      <c r="B28" s="11">
        <f>SUM(B19:B27)</f>
        <v>14546.298022781761</v>
      </c>
      <c r="C28" s="25">
        <f>SUM(C19:C27)</f>
        <v>250964.2758554797</v>
      </c>
      <c r="D28" s="37">
        <f>IF(C28&lt;&gt;0,B28/C28,0)</f>
        <v>5.7961628097053908E-2</v>
      </c>
      <c r="E28" s="11">
        <f>SUM(E19:E27)</f>
        <v>6.262804178952738</v>
      </c>
      <c r="F28" s="25">
        <f>SUM(F19:F27)</f>
        <v>108.09338100000006</v>
      </c>
      <c r="G28" s="37">
        <f>IF(F28&lt;&gt;0,E28/F28,0)</f>
        <v>5.7938831416076572E-2</v>
      </c>
      <c r="H28" s="11">
        <f>SUM(H19:H27)</f>
        <v>7603.0875592250914</v>
      </c>
      <c r="I28" s="25">
        <f>SUM(I19:I27)</f>
        <v>130930.16</v>
      </c>
      <c r="J28" s="37">
        <f>IF(I28&lt;&gt;0,H28/I28,0)</f>
        <v>5.8069795066507911E-2</v>
      </c>
      <c r="K28" s="11">
        <f>SUM(K19:K27)</f>
        <v>0</v>
      </c>
      <c r="L28" s="25">
        <f>SUM(L19:L27)</f>
        <v>0</v>
      </c>
      <c r="M28" s="37">
        <f>IF(L28&lt;&gt;0,K28/L28,0)</f>
        <v>0</v>
      </c>
      <c r="N28" s="11">
        <f>SUM(N19:N27)</f>
        <v>80.198703031223786</v>
      </c>
      <c r="O28" s="25">
        <f>SUM(O19:O27)</f>
        <v>1383.79530445305</v>
      </c>
      <c r="P28" s="37">
        <f>IF(O28&lt;&gt;0,N28/O28,0)</f>
        <v>5.7955611478912053E-2</v>
      </c>
      <c r="Q28" s="11">
        <f>SUM(Q19:Q27)</f>
        <v>22235.847089217026</v>
      </c>
      <c r="R28" s="25">
        <f>SUM(R19:R27)</f>
        <v>383386.32454093272</v>
      </c>
      <c r="S28" s="37">
        <f>IF(R28&lt;&gt;0,Q28/R28,0)</f>
        <v>5.7998540025761894E-2</v>
      </c>
    </row>
    <row r="29" spans="1:19" x14ac:dyDescent="0.25">
      <c r="A29" s="118"/>
      <c r="B29" s="11"/>
      <c r="C29" s="32"/>
      <c r="D29" s="36"/>
      <c r="E29" s="11"/>
      <c r="F29" s="32"/>
      <c r="G29" s="36"/>
      <c r="H29" s="11"/>
      <c r="I29" s="32"/>
      <c r="J29" s="36"/>
      <c r="K29" s="11"/>
      <c r="L29" s="32"/>
      <c r="M29" s="36"/>
      <c r="N29" s="11"/>
      <c r="O29" s="32"/>
      <c r="P29" s="36"/>
      <c r="Q29" s="35"/>
      <c r="R29" s="32"/>
      <c r="S29" s="36"/>
    </row>
    <row r="30" spans="1:19" x14ac:dyDescent="0.25">
      <c r="A30" s="119" t="s">
        <v>22</v>
      </c>
      <c r="B30" s="39">
        <f>SUM(B16,B28)</f>
        <v>24184.509817785605</v>
      </c>
      <c r="C30" s="40">
        <f>SUM(C16,C28)</f>
        <v>410747.93736847967</v>
      </c>
      <c r="D30" s="41">
        <f>IF(C30&lt;&gt;0,B30/C30,0)</f>
        <v>5.8879199668603124E-2</v>
      </c>
      <c r="E30" s="39">
        <f>SUM(E16,E28)</f>
        <v>49.788024818615966</v>
      </c>
      <c r="F30" s="40">
        <f>SUM(F16,F28)</f>
        <v>829.66074950000052</v>
      </c>
      <c r="G30" s="41">
        <f>IF(F30&lt;&gt;0,E30/F30,0)</f>
        <v>6.0010100331516207E-2</v>
      </c>
      <c r="H30" s="39">
        <f>SUM(H16,H28)</f>
        <v>12223.261248874393</v>
      </c>
      <c r="I30" s="40">
        <f>SUM(I16,I28)</f>
        <v>207524.06400000001</v>
      </c>
      <c r="J30" s="41">
        <f>IF(I30&lt;&gt;0,H30/I30,0)</f>
        <v>5.8900452377775289E-2</v>
      </c>
      <c r="K30" s="39">
        <f>SUM(K16,K28)</f>
        <v>0</v>
      </c>
      <c r="L30" s="40">
        <f>SUM(L16,L28)</f>
        <v>0</v>
      </c>
      <c r="M30" s="42">
        <f>IF(L30&lt;&gt;0,K30/L30,0)</f>
        <v>0</v>
      </c>
      <c r="N30" s="39">
        <f>SUM(N16,N28)</f>
        <v>82.822586556166712</v>
      </c>
      <c r="O30" s="40">
        <f>SUM(O16,O28)</f>
        <v>1427.2944229530549</v>
      </c>
      <c r="P30" s="41">
        <f>IF(O30&lt;&gt;0,N30/O30,0)</f>
        <v>5.8027681762258823E-2</v>
      </c>
      <c r="Q30" s="39">
        <f>SUM(Q16,Q28)</f>
        <v>36540.381678034777</v>
      </c>
      <c r="R30" s="40">
        <f>SUM(R16,R28)</f>
        <v>620528.95654093276</v>
      </c>
      <c r="S30" s="41">
        <f>IF(R30&lt;&gt;0,Q30/R30,0)</f>
        <v>5.8885860672360769E-2</v>
      </c>
    </row>
    <row r="31" spans="1:19" hidden="1" x14ac:dyDescent="0.25"/>
    <row r="32" spans="1:19" ht="12.75" hidden="1" customHeight="1" x14ac:dyDescent="0.25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R32" s="9">
        <v>0</v>
      </c>
      <c r="S32" s="9">
        <v>0</v>
      </c>
    </row>
    <row r="33" spans="1:19" ht="12.75" hidden="1" customHeight="1" x14ac:dyDescent="0.25">
      <c r="C33" s="9">
        <v>0</v>
      </c>
      <c r="F33" s="9">
        <v>0</v>
      </c>
      <c r="I33" s="9">
        <v>0</v>
      </c>
      <c r="J33" s="28"/>
      <c r="L33" s="9">
        <v>0</v>
      </c>
      <c r="M33" s="28"/>
      <c r="O33" s="9">
        <v>0</v>
      </c>
      <c r="P33" s="28"/>
      <c r="R33" s="9">
        <v>0</v>
      </c>
      <c r="S33" s="9">
        <v>0</v>
      </c>
    </row>
    <row r="34" spans="1:19" ht="12.75" hidden="1" customHeight="1" x14ac:dyDescent="0.25">
      <c r="B34" s="9">
        <v>0</v>
      </c>
      <c r="C34" s="9">
        <v>0</v>
      </c>
      <c r="E34" s="9">
        <v>0</v>
      </c>
      <c r="F34" s="9">
        <v>0</v>
      </c>
      <c r="H34" s="9">
        <v>0</v>
      </c>
      <c r="I34" s="9">
        <v>0</v>
      </c>
      <c r="K34" s="9">
        <v>0</v>
      </c>
      <c r="L34" s="9">
        <v>0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</row>
    <row r="35" spans="1:19" ht="12.75" customHeight="1" x14ac:dyDescent="0.25">
      <c r="A35" s="15"/>
      <c r="B35" s="15"/>
      <c r="C35" s="15"/>
      <c r="D35" s="15"/>
      <c r="E35" s="15"/>
    </row>
    <row r="36" spans="1:19" ht="12.75" customHeight="1" x14ac:dyDescent="0.25">
      <c r="A36" s="31" t="s">
        <v>27</v>
      </c>
      <c r="C36" s="24"/>
      <c r="F36" s="24"/>
      <c r="I36" s="24"/>
      <c r="L36" s="24"/>
      <c r="O36" s="24"/>
      <c r="R36" s="24"/>
    </row>
    <row r="37" spans="1:19" ht="12.75" customHeight="1" x14ac:dyDescent="0.25">
      <c r="A37" s="83" t="s">
        <v>96</v>
      </c>
      <c r="C37" s="24"/>
      <c r="F37" s="24"/>
      <c r="I37" s="24"/>
      <c r="L37" s="24"/>
      <c r="O37" s="24"/>
      <c r="R37" s="24"/>
    </row>
    <row r="38" spans="1:19" ht="12.75" customHeight="1" x14ac:dyDescent="0.25"/>
    <row r="39" spans="1:19" ht="12.75" customHeight="1" x14ac:dyDescent="0.25">
      <c r="C39" s="29"/>
      <c r="F39" s="29"/>
    </row>
    <row r="40" spans="1:19" ht="12.75" customHeight="1" x14ac:dyDescent="0.25">
      <c r="C40" s="29"/>
      <c r="F40" s="29"/>
    </row>
    <row r="41" spans="1:19" ht="12.75" customHeight="1" x14ac:dyDescent="0.25"/>
    <row r="42" spans="1:19" ht="12.75" customHeight="1" x14ac:dyDescent="0.25"/>
    <row r="43" spans="1:19" ht="12.75" customHeight="1" x14ac:dyDescent="0.25"/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</sheetData>
  <phoneticPr fontId="5" type="noConversion"/>
  <printOptions horizontalCentered="1"/>
  <pageMargins left="0.75" right="0.75" top="1" bottom="1" header="0.5" footer="0.5"/>
  <pageSetup scale="73" orientation="landscape" r:id="rId1"/>
  <headerFooter alignWithMargins="0"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79"/>
  <sheetViews>
    <sheetView zoomScale="70" workbookViewId="0"/>
  </sheetViews>
  <sheetFormatPr defaultRowHeight="13.2" x14ac:dyDescent="0.25"/>
  <cols>
    <col min="1" max="1" width="22.88671875" customWidth="1"/>
    <col min="2" max="3" width="8.332031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33203125" customWidth="1"/>
    <col min="19" max="19" width="7.6640625" customWidth="1"/>
  </cols>
  <sheetData>
    <row r="1" spans="1:19" ht="15.6" x14ac:dyDescent="0.3">
      <c r="A1" s="181" t="s">
        <v>92</v>
      </c>
    </row>
    <row r="2" spans="1:19" ht="15.6" x14ac:dyDescent="0.3">
      <c r="A2" s="30" t="s">
        <v>95</v>
      </c>
    </row>
    <row r="3" spans="1:19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x14ac:dyDescent="0.25">
      <c r="A7" s="120" t="s">
        <v>29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x14ac:dyDescent="0.25">
      <c r="A8" s="121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x14ac:dyDescent="0.25">
      <c r="A9" s="122" t="s">
        <v>7</v>
      </c>
      <c r="B9" s="11"/>
      <c r="C9" s="32"/>
      <c r="D9" s="36"/>
      <c r="E9" s="11"/>
      <c r="F9" s="32"/>
      <c r="G9" s="36"/>
      <c r="H9" s="11"/>
      <c r="I9" s="32"/>
      <c r="J9" s="36"/>
      <c r="K9" s="11"/>
      <c r="L9" s="32"/>
      <c r="M9" s="36"/>
      <c r="N9" s="11"/>
      <c r="O9" s="32"/>
      <c r="P9" s="36"/>
      <c r="Q9" s="35"/>
      <c r="R9" s="32"/>
      <c r="S9" s="36"/>
    </row>
    <row r="10" spans="1:19" x14ac:dyDescent="0.25">
      <c r="A10" s="123" t="s">
        <v>13</v>
      </c>
      <c r="B10" s="11">
        <v>497.25373607756063</v>
      </c>
      <c r="C10" s="25">
        <v>980.98300000000029</v>
      </c>
      <c r="D10" s="37">
        <f>IF(C10&lt;&gt;0,B10/C10,0)</f>
        <v>0.50689332646698315</v>
      </c>
      <c r="E10" s="11">
        <v>23445.508107097703</v>
      </c>
      <c r="F10" s="25">
        <v>46253.337503003902</v>
      </c>
      <c r="G10" s="37">
        <f>IF(F10&lt;&gt;0,E10/F10,0)</f>
        <v>0.50689332646698293</v>
      </c>
      <c r="H10" s="11">
        <v>337.65758712299942</v>
      </c>
      <c r="I10" s="25">
        <v>666.1314511209946</v>
      </c>
      <c r="J10" s="37">
        <f>IF(I10&lt;&gt;0,H10/I10,0)</f>
        <v>0.50689332646698293</v>
      </c>
      <c r="K10" s="11">
        <v>10.99463702102619</v>
      </c>
      <c r="L10" s="25">
        <v>21.690238255173266</v>
      </c>
      <c r="M10" s="37">
        <f>IF(L10&lt;&gt;0,K10/L10,0)</f>
        <v>0.50689332646698315</v>
      </c>
      <c r="N10" s="11">
        <v>0</v>
      </c>
      <c r="O10" s="25">
        <v>0</v>
      </c>
      <c r="P10" s="37">
        <f>IF(O10&lt;&gt;0,N10/O10,0)</f>
        <v>0</v>
      </c>
      <c r="Q10" s="11">
        <f>SUM(B10,E10,H10,K10,N10)</f>
        <v>24291.414067319289</v>
      </c>
      <c r="R10" s="25">
        <f>SUM(C10,F10,I10,L10,O10)</f>
        <v>47922.142192380066</v>
      </c>
      <c r="S10" s="37">
        <f>IF(R10&lt;&gt;0,Q10/R10,0)</f>
        <v>0.50689332646698304</v>
      </c>
    </row>
    <row r="11" spans="1:19" ht="5.0999999999999996" customHeight="1" x14ac:dyDescent="0.25">
      <c r="A11" s="35"/>
      <c r="B11" s="11"/>
      <c r="C11" s="32"/>
      <c r="D11" s="36"/>
      <c r="E11" s="11"/>
      <c r="F11" s="32"/>
      <c r="G11" s="36"/>
      <c r="H11" s="11"/>
      <c r="I11" s="32"/>
      <c r="J11" s="36"/>
      <c r="K11" s="11"/>
      <c r="L11" s="32"/>
      <c r="M11" s="36"/>
      <c r="N11" s="11"/>
      <c r="O11" s="32"/>
      <c r="P11" s="36"/>
      <c r="Q11" s="35"/>
      <c r="R11" s="32"/>
      <c r="S11" s="36"/>
    </row>
    <row r="12" spans="1:19" x14ac:dyDescent="0.25">
      <c r="A12" s="124" t="s">
        <v>30</v>
      </c>
      <c r="B12" s="11">
        <f>B10</f>
        <v>497.25373607756063</v>
      </c>
      <c r="C12" s="25">
        <f>C10</f>
        <v>980.98300000000029</v>
      </c>
      <c r="D12" s="37">
        <f>IF(C12&lt;&gt;0,B12/C12,0)</f>
        <v>0.50689332646698315</v>
      </c>
      <c r="E12" s="11">
        <f>E10</f>
        <v>23445.508107097703</v>
      </c>
      <c r="F12" s="25">
        <f>F10</f>
        <v>46253.337503003902</v>
      </c>
      <c r="G12" s="37">
        <f>IF(F12&lt;&gt;0,E12/F12,0)</f>
        <v>0.50689332646698293</v>
      </c>
      <c r="H12" s="11">
        <f>H10</f>
        <v>337.65758712299942</v>
      </c>
      <c r="I12" s="25">
        <f>I10</f>
        <v>666.1314511209946</v>
      </c>
      <c r="J12" s="37">
        <f>IF(I12&lt;&gt;0,H12/I12,0)</f>
        <v>0.50689332646698293</v>
      </c>
      <c r="K12" s="11">
        <f>K10</f>
        <v>10.99463702102619</v>
      </c>
      <c r="L12" s="25">
        <f>L10</f>
        <v>21.690238255173266</v>
      </c>
      <c r="M12" s="37">
        <f>IF(L12&lt;&gt;0,K12/L12,0)</f>
        <v>0.50689332646698315</v>
      </c>
      <c r="N12" s="11">
        <f>N10</f>
        <v>0</v>
      </c>
      <c r="O12" s="25">
        <f>O10</f>
        <v>0</v>
      </c>
      <c r="P12" s="37">
        <f>IF(O12&lt;&gt;0,N12/O12,0)</f>
        <v>0</v>
      </c>
      <c r="Q12" s="11">
        <f>Q10</f>
        <v>24291.414067319289</v>
      </c>
      <c r="R12" s="25">
        <f>R10</f>
        <v>47922.142192380066</v>
      </c>
      <c r="S12" s="37">
        <f>IF(R12&lt;&gt;0,Q12/R12,0)</f>
        <v>0.50689332646698304</v>
      </c>
    </row>
    <row r="13" spans="1:19" x14ac:dyDescent="0.25">
      <c r="A13" s="35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x14ac:dyDescent="0.25">
      <c r="A14" s="121" t="s">
        <v>11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x14ac:dyDescent="0.25">
      <c r="A15" s="125" t="s">
        <v>14</v>
      </c>
      <c r="B15" s="11">
        <v>1107.0037946559371</v>
      </c>
      <c r="C15" s="25">
        <v>3256.7543348722293</v>
      </c>
      <c r="D15" s="37">
        <f>IF(C15&lt;&gt;0,B15/C15,0)</f>
        <v>0.33991013163090411</v>
      </c>
      <c r="E15" s="11">
        <v>10118.307705834466</v>
      </c>
      <c r="F15" s="25">
        <v>29767.596680000006</v>
      </c>
      <c r="G15" s="37">
        <f>IF(F15&lt;&gt;0,E15/F15,0)</f>
        <v>0.33991013163090411</v>
      </c>
      <c r="H15" s="11">
        <v>981.05989278131312</v>
      </c>
      <c r="I15" s="25">
        <v>2886.2331583767259</v>
      </c>
      <c r="J15" s="37">
        <f>IF(I15&lt;&gt;0,H15/I15,0)</f>
        <v>0.33991013163090417</v>
      </c>
      <c r="K15" s="11">
        <v>843.4035567172233</v>
      </c>
      <c r="L15" s="25">
        <v>2481.2545382820308</v>
      </c>
      <c r="M15" s="37">
        <f>IF(L15&lt;&gt;0,K15/L15,0)</f>
        <v>0.33991013163090411</v>
      </c>
      <c r="N15" s="11">
        <v>0</v>
      </c>
      <c r="O15" s="25">
        <v>0</v>
      </c>
      <c r="P15" s="37">
        <f>IF(O15&lt;&gt;0,N15/O15,0)</f>
        <v>0</v>
      </c>
      <c r="Q15" s="11">
        <f>SUM(B15,E15,H15,K15,N15)</f>
        <v>13049.77494998894</v>
      </c>
      <c r="R15" s="25">
        <f>SUM(C15,F15,I15,L15,O15)</f>
        <v>38391.838711530989</v>
      </c>
      <c r="S15" s="37">
        <f>IF(R15&lt;&gt;0,Q15/R15,0)</f>
        <v>0.33991013163090417</v>
      </c>
    </row>
    <row r="16" spans="1:19" ht="5.0999999999999996" customHeight="1" x14ac:dyDescent="0.25">
      <c r="A16" s="35"/>
      <c r="B16" s="11"/>
      <c r="C16" s="32"/>
      <c r="D16" s="36"/>
      <c r="E16" s="11"/>
      <c r="F16" s="32"/>
      <c r="G16" s="36"/>
      <c r="H16" s="11"/>
      <c r="I16" s="32"/>
      <c r="J16" s="36"/>
      <c r="K16" s="11"/>
      <c r="L16" s="32"/>
      <c r="M16" s="36"/>
      <c r="N16" s="11"/>
      <c r="O16" s="32"/>
      <c r="P16" s="36"/>
      <c r="Q16" s="35"/>
      <c r="R16" s="32"/>
      <c r="S16" s="36"/>
    </row>
    <row r="17" spans="1:19" x14ac:dyDescent="0.25">
      <c r="A17" s="122" t="s">
        <v>7</v>
      </c>
      <c r="B17" s="11"/>
      <c r="C17" s="32"/>
      <c r="D17" s="36"/>
      <c r="E17" s="11"/>
      <c r="F17" s="32"/>
      <c r="G17" s="36"/>
      <c r="H17" s="11"/>
      <c r="I17" s="32"/>
      <c r="J17" s="36"/>
      <c r="K17" s="11"/>
      <c r="L17" s="32"/>
      <c r="M17" s="36"/>
      <c r="N17" s="11"/>
      <c r="O17" s="32"/>
      <c r="P17" s="36"/>
      <c r="Q17" s="35"/>
      <c r="R17" s="32"/>
      <c r="S17" s="36"/>
    </row>
    <row r="18" spans="1:19" x14ac:dyDescent="0.25">
      <c r="A18" s="123" t="s">
        <v>13</v>
      </c>
      <c r="B18" s="11">
        <v>1325.0768637356312</v>
      </c>
      <c r="C18" s="25">
        <v>3256.7543348722293</v>
      </c>
      <c r="D18" s="37">
        <f>IF(C18&lt;&gt;0,B18/C18,0)</f>
        <v>0.40687037691088768</v>
      </c>
      <c r="E18" s="11">
        <v>12111.553280922888</v>
      </c>
      <c r="F18" s="25">
        <v>29767.596680000006</v>
      </c>
      <c r="G18" s="37">
        <f>IF(F18&lt;&gt;0,E18/F18,0)</f>
        <v>0.40687037691088757</v>
      </c>
      <c r="H18" s="11">
        <v>1174.3227730014398</v>
      </c>
      <c r="I18" s="25">
        <v>2886.2331583767259</v>
      </c>
      <c r="J18" s="37">
        <f>IF(I18&lt;&gt;0,H18/I18,0)</f>
        <v>0.40687037691088751</v>
      </c>
      <c r="K18" s="11">
        <v>1009.5489692026604</v>
      </c>
      <c r="L18" s="25">
        <v>2481.2545382820308</v>
      </c>
      <c r="M18" s="37">
        <f>IF(L18&lt;&gt;0,K18/L18,0)</f>
        <v>0.40687037691088762</v>
      </c>
      <c r="N18" s="11">
        <v>0</v>
      </c>
      <c r="O18" s="25">
        <v>0</v>
      </c>
      <c r="P18" s="37">
        <f>IF(O18&lt;&gt;0,N18/O18,0)</f>
        <v>0</v>
      </c>
      <c r="Q18" s="11">
        <f>SUM(B18,E18,H18,K18,N18)</f>
        <v>15620.501886862619</v>
      </c>
      <c r="R18" s="25">
        <f>SUM(C18,F18,I18,L18,O18)</f>
        <v>38391.838711530989</v>
      </c>
      <c r="S18" s="37">
        <f>IF(R18&lt;&gt;0,Q18/R18,0)</f>
        <v>0.40687037691088762</v>
      </c>
    </row>
    <row r="19" spans="1:19" ht="5.0999999999999996" customHeight="1" x14ac:dyDescent="0.25">
      <c r="A19" s="35"/>
      <c r="B19" s="11"/>
      <c r="C19" s="32"/>
      <c r="D19" s="36"/>
      <c r="E19" s="11"/>
      <c r="F19" s="32"/>
      <c r="G19" s="36"/>
      <c r="H19" s="11"/>
      <c r="I19" s="32"/>
      <c r="J19" s="36"/>
      <c r="K19" s="11"/>
      <c r="L19" s="32"/>
      <c r="M19" s="36"/>
      <c r="N19" s="11"/>
      <c r="O19" s="32"/>
      <c r="P19" s="36"/>
      <c r="Q19" s="35"/>
      <c r="R19" s="32"/>
      <c r="S19" s="36"/>
    </row>
    <row r="20" spans="1:19" x14ac:dyDescent="0.25">
      <c r="A20" s="124" t="s">
        <v>31</v>
      </c>
      <c r="B20" s="11">
        <f>SUM(B15:B19)</f>
        <v>2432.0806583915682</v>
      </c>
      <c r="C20" s="25">
        <f>C15</f>
        <v>3256.7543348722293</v>
      </c>
      <c r="D20" s="37">
        <f>IF(C20&lt;&gt;0,B20/C20,0)</f>
        <v>0.74678050854179179</v>
      </c>
      <c r="E20" s="11">
        <f>SUM(E15:E19)</f>
        <v>22229.860986757354</v>
      </c>
      <c r="F20" s="25">
        <f>F15</f>
        <v>29767.596680000006</v>
      </c>
      <c r="G20" s="37">
        <f>IF(F20&lt;&gt;0,E20/F20,0)</f>
        <v>0.74678050854179168</v>
      </c>
      <c r="H20" s="11">
        <f>SUM(H15:H19)</f>
        <v>2155.3826657827531</v>
      </c>
      <c r="I20" s="25">
        <f>I15</f>
        <v>2886.2331583767259</v>
      </c>
      <c r="J20" s="37">
        <f>IF(I20&lt;&gt;0,H20/I20,0)</f>
        <v>0.74678050854179168</v>
      </c>
      <c r="K20" s="11">
        <f>SUM(K15:K19)</f>
        <v>1852.9525259198836</v>
      </c>
      <c r="L20" s="25">
        <f>L15</f>
        <v>2481.2545382820308</v>
      </c>
      <c r="M20" s="37">
        <f>IF(L20&lt;&gt;0,K20/L20,0)</f>
        <v>0.74678050854179168</v>
      </c>
      <c r="N20" s="11">
        <f>SUM(N15:N19)</f>
        <v>0</v>
      </c>
      <c r="O20" s="25">
        <f>O15</f>
        <v>0</v>
      </c>
      <c r="P20" s="37">
        <f>IF(O20&lt;&gt;0,N20/O20,0)</f>
        <v>0</v>
      </c>
      <c r="Q20" s="11">
        <f>SUM(Q15:Q19)</f>
        <v>28670.276836851561</v>
      </c>
      <c r="R20" s="25">
        <f>R15</f>
        <v>38391.838711530989</v>
      </c>
      <c r="S20" s="37">
        <f>IF(R20&lt;&gt;0,Q20/R20,0)</f>
        <v>0.74678050854179179</v>
      </c>
    </row>
    <row r="21" spans="1:19" x14ac:dyDescent="0.25">
      <c r="A21" s="126"/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x14ac:dyDescent="0.25">
      <c r="A22" s="127" t="s">
        <v>32</v>
      </c>
      <c r="B22" s="39">
        <f>SUM(B12,B20)</f>
        <v>2929.3343944691287</v>
      </c>
      <c r="C22" s="40">
        <f>SUM(C12,C20)</f>
        <v>4237.7373348722294</v>
      </c>
      <c r="D22" s="42">
        <f>IF(C22&lt;&gt;0,B22/C22,0)</f>
        <v>0.69124963700881425</v>
      </c>
      <c r="E22" s="39">
        <f>SUM(E12,E20)</f>
        <v>45675.369093855057</v>
      </c>
      <c r="F22" s="40">
        <f>SUM(F12,F20)</f>
        <v>76020.934183003905</v>
      </c>
      <c r="G22" s="42">
        <f>IF(F22&lt;&gt;0,E22/F22,0)</f>
        <v>0.60082620116061081</v>
      </c>
      <c r="H22" s="39">
        <f>SUM(H12,H20)</f>
        <v>2493.0402529057524</v>
      </c>
      <c r="I22" s="40">
        <f>SUM(I12,I20)</f>
        <v>3552.3646094977203</v>
      </c>
      <c r="J22" s="42">
        <f>IF(I22&lt;&gt;0,H22/I22,0)</f>
        <v>0.70179740171948479</v>
      </c>
      <c r="K22" s="39">
        <f>SUM(K12,K20)</f>
        <v>1863.9471629409097</v>
      </c>
      <c r="L22" s="40">
        <f>SUM(L12,L20)</f>
        <v>2502.9447765372042</v>
      </c>
      <c r="M22" s="42">
        <f>IF(L22&lt;&gt;0,K22/L22,0)</f>
        <v>0.74470167317061609</v>
      </c>
      <c r="N22" s="39">
        <f>SUM(N12,N20)</f>
        <v>0</v>
      </c>
      <c r="O22" s="40">
        <f>SUM(O12,O20)</f>
        <v>0</v>
      </c>
      <c r="P22" s="42">
        <f>IF(O22&lt;&gt;0,N22/O22,0)</f>
        <v>0</v>
      </c>
      <c r="Q22" s="39">
        <f>SUM(Q12,Q20)</f>
        <v>52961.69090417085</v>
      </c>
      <c r="R22" s="40">
        <f>SUM(R12,R20)</f>
        <v>86313.980903911055</v>
      </c>
      <c r="S22" s="42">
        <f>IF(R22&lt;&gt;0,Q22/R22,0)</f>
        <v>0.6135934219408834</v>
      </c>
    </row>
    <row r="23" spans="1:19" x14ac:dyDescent="0.25">
      <c r="A23" s="16"/>
      <c r="B23" s="128"/>
      <c r="C23" s="129"/>
      <c r="D23" s="130"/>
      <c r="E23" s="128"/>
      <c r="F23" s="129"/>
      <c r="G23" s="130"/>
      <c r="H23" s="128"/>
      <c r="I23" s="129"/>
      <c r="J23" s="130"/>
      <c r="K23" s="128"/>
      <c r="L23" s="129"/>
      <c r="M23" s="131"/>
      <c r="N23" s="128"/>
      <c r="O23" s="129"/>
      <c r="P23" s="130"/>
      <c r="Q23" s="128"/>
      <c r="R23" s="129"/>
      <c r="S23" s="130"/>
    </row>
    <row r="24" spans="1:19" x14ac:dyDescent="0.25">
      <c r="A24" s="132" t="s">
        <v>33</v>
      </c>
      <c r="B24" s="11"/>
      <c r="C24" s="25"/>
      <c r="D24" s="49"/>
      <c r="E24" s="11"/>
      <c r="F24" s="25"/>
      <c r="G24" s="49"/>
      <c r="H24" s="11"/>
      <c r="I24" s="25"/>
      <c r="J24" s="49"/>
      <c r="K24" s="11"/>
      <c r="L24" s="25"/>
      <c r="M24" s="37"/>
      <c r="N24" s="11"/>
      <c r="O24" s="25"/>
      <c r="P24" s="49"/>
      <c r="Q24" s="11"/>
      <c r="R24" s="25"/>
      <c r="S24" s="49"/>
    </row>
    <row r="25" spans="1:19" x14ac:dyDescent="0.25">
      <c r="A25" s="121" t="s">
        <v>10</v>
      </c>
      <c r="B25" s="11"/>
      <c r="C25" s="25"/>
      <c r="D25" s="49"/>
      <c r="E25" s="11"/>
      <c r="F25" s="25"/>
      <c r="G25" s="49"/>
      <c r="H25" s="11"/>
      <c r="I25" s="25"/>
      <c r="J25" s="49"/>
      <c r="K25" s="11"/>
      <c r="L25" s="25"/>
      <c r="M25" s="37"/>
      <c r="N25" s="11"/>
      <c r="O25" s="25"/>
      <c r="P25" s="49"/>
      <c r="Q25" s="11"/>
      <c r="R25" s="25"/>
      <c r="S25" s="49"/>
    </row>
    <row r="26" spans="1:19" x14ac:dyDescent="0.25">
      <c r="A26" s="122" t="s">
        <v>7</v>
      </c>
      <c r="B26" s="11"/>
      <c r="C26" s="25"/>
      <c r="D26" s="49"/>
      <c r="E26" s="11"/>
      <c r="F26" s="25"/>
      <c r="G26" s="49"/>
      <c r="H26" s="11"/>
      <c r="I26" s="25"/>
      <c r="J26" s="49"/>
      <c r="K26" s="11"/>
      <c r="L26" s="25"/>
      <c r="M26" s="37"/>
      <c r="N26" s="11"/>
      <c r="O26" s="25"/>
      <c r="P26" s="49"/>
      <c r="Q26" s="11"/>
      <c r="R26" s="25"/>
      <c r="S26" s="49"/>
    </row>
    <row r="27" spans="1:19" x14ac:dyDescent="0.25">
      <c r="A27" s="123" t="s">
        <v>13</v>
      </c>
      <c r="B27" s="11">
        <v>0</v>
      </c>
      <c r="C27" s="25">
        <v>0</v>
      </c>
      <c r="D27" s="37">
        <f>IF(C27&lt;&gt;0,B27/C27,0)</f>
        <v>0</v>
      </c>
      <c r="E27" s="11">
        <v>83.21044392046656</v>
      </c>
      <c r="F27" s="25">
        <v>164.15770256917466</v>
      </c>
      <c r="G27" s="37">
        <f>IF(F27&lt;&gt;0,E27/F27,0)</f>
        <v>0.50689332646698304</v>
      </c>
      <c r="H27" s="11">
        <v>18.064942591735235</v>
      </c>
      <c r="I27" s="25">
        <v>35.638548879005434</v>
      </c>
      <c r="J27" s="37">
        <f>IF(I27&lt;&gt;0,H27/I27,0)</f>
        <v>0.50689332646698304</v>
      </c>
      <c r="K27" s="11">
        <v>571.36520856409606</v>
      </c>
      <c r="L27" s="25">
        <v>1127.1902365463723</v>
      </c>
      <c r="M27" s="37">
        <f>IF(L27&lt;&gt;0,K27/L27,0)</f>
        <v>0.50689332646698304</v>
      </c>
      <c r="N27" s="11">
        <v>0</v>
      </c>
      <c r="O27" s="25">
        <v>0</v>
      </c>
      <c r="P27" s="37">
        <f>IF(O27&lt;&gt;0,N27/O27,0)</f>
        <v>0</v>
      </c>
      <c r="Q27" s="11">
        <f>SUM(B27,E27,H27,K27,N27)</f>
        <v>672.64059507629781</v>
      </c>
      <c r="R27" s="25">
        <f>SUM(C27,F27,I27,L27,O27)</f>
        <v>1326.9864879945524</v>
      </c>
      <c r="S27" s="37">
        <f>IF(R27&lt;&gt;0,Q27/R27,0)</f>
        <v>0.50689332646698293</v>
      </c>
    </row>
    <row r="28" spans="1:19" ht="5.0999999999999996" customHeight="1" x14ac:dyDescent="0.25">
      <c r="A28" s="35"/>
      <c r="B28" s="11"/>
      <c r="C28" s="32"/>
      <c r="D28" s="36"/>
      <c r="E28" s="11"/>
      <c r="F28" s="32"/>
      <c r="G28" s="36"/>
      <c r="H28" s="11"/>
      <c r="I28" s="32"/>
      <c r="J28" s="36"/>
      <c r="K28" s="11"/>
      <c r="L28" s="32"/>
      <c r="M28" s="36"/>
      <c r="N28" s="11"/>
      <c r="O28" s="32"/>
      <c r="P28" s="36"/>
      <c r="Q28" s="35"/>
      <c r="R28" s="32"/>
      <c r="S28" s="36"/>
    </row>
    <row r="29" spans="1:19" x14ac:dyDescent="0.25">
      <c r="A29" s="124" t="s">
        <v>34</v>
      </c>
      <c r="B29" s="11">
        <f>B27</f>
        <v>0</v>
      </c>
      <c r="C29" s="25">
        <f>C27</f>
        <v>0</v>
      </c>
      <c r="D29" s="37">
        <f>IF(C29&lt;&gt;0,B29/C29,0)</f>
        <v>0</v>
      </c>
      <c r="E29" s="11">
        <f>E27</f>
        <v>83.21044392046656</v>
      </c>
      <c r="F29" s="25">
        <f>F27</f>
        <v>164.15770256917466</v>
      </c>
      <c r="G29" s="37">
        <f>IF(F29&lt;&gt;0,E29/F29,0)</f>
        <v>0.50689332646698304</v>
      </c>
      <c r="H29" s="11">
        <f>H27</f>
        <v>18.064942591735235</v>
      </c>
      <c r="I29" s="25">
        <f>I27</f>
        <v>35.638548879005434</v>
      </c>
      <c r="J29" s="37">
        <f>IF(I29&lt;&gt;0,H29/I29,0)</f>
        <v>0.50689332646698304</v>
      </c>
      <c r="K29" s="11">
        <f>K27</f>
        <v>571.36520856409606</v>
      </c>
      <c r="L29" s="25">
        <f>L27</f>
        <v>1127.1902365463723</v>
      </c>
      <c r="M29" s="37">
        <f>IF(L29&lt;&gt;0,K29/L29,0)</f>
        <v>0.50689332646698304</v>
      </c>
      <c r="N29" s="11">
        <f>N27</f>
        <v>0</v>
      </c>
      <c r="O29" s="25">
        <f>O27</f>
        <v>0</v>
      </c>
      <c r="P29" s="37">
        <f>IF(O29&lt;&gt;0,N29/O29,0)</f>
        <v>0</v>
      </c>
      <c r="Q29" s="11">
        <f>Q27</f>
        <v>672.64059507629781</v>
      </c>
      <c r="R29" s="25">
        <f>R27</f>
        <v>1326.9864879945524</v>
      </c>
      <c r="S29" s="37">
        <f>IF(R29&lt;&gt;0,Q29/R29,0)</f>
        <v>0.50689332646698293</v>
      </c>
    </row>
    <row r="30" spans="1:19" x14ac:dyDescent="0.25">
      <c r="A30" s="35"/>
      <c r="B30" s="11"/>
      <c r="C30" s="32"/>
      <c r="D30" s="36"/>
      <c r="E30" s="11"/>
      <c r="F30" s="32"/>
      <c r="G30" s="36"/>
      <c r="H30" s="11"/>
      <c r="I30" s="32"/>
      <c r="J30" s="36"/>
      <c r="K30" s="11"/>
      <c r="L30" s="32"/>
      <c r="M30" s="36"/>
      <c r="N30" s="11"/>
      <c r="O30" s="32"/>
      <c r="P30" s="36"/>
      <c r="Q30" s="35"/>
      <c r="R30" s="32"/>
      <c r="S30" s="36"/>
    </row>
    <row r="31" spans="1:19" x14ac:dyDescent="0.25">
      <c r="A31" s="121" t="s">
        <v>11</v>
      </c>
      <c r="B31" s="11"/>
      <c r="C31" s="32"/>
      <c r="D31" s="36"/>
      <c r="E31" s="11"/>
      <c r="F31" s="32"/>
      <c r="G31" s="36"/>
      <c r="H31" s="11"/>
      <c r="I31" s="32"/>
      <c r="J31" s="36"/>
      <c r="K31" s="11"/>
      <c r="L31" s="32"/>
      <c r="M31" s="36"/>
      <c r="N31" s="11"/>
      <c r="O31" s="32"/>
      <c r="P31" s="36"/>
      <c r="Q31" s="35"/>
      <c r="R31" s="32"/>
      <c r="S31" s="36"/>
    </row>
    <row r="32" spans="1:19" x14ac:dyDescent="0.25">
      <c r="A32" s="125" t="s">
        <v>14</v>
      </c>
      <c r="B32" s="11">
        <v>0</v>
      </c>
      <c r="C32" s="25">
        <v>0</v>
      </c>
      <c r="D32" s="37">
        <f>IF(C32&lt;&gt;0,B32/C32,0)</f>
        <v>0</v>
      </c>
      <c r="E32" s="11">
        <v>0</v>
      </c>
      <c r="F32" s="25">
        <v>0</v>
      </c>
      <c r="G32" s="37">
        <f>IF(F32&lt;&gt;0,E32/F32,0)</f>
        <v>0</v>
      </c>
      <c r="H32" s="11">
        <v>159.72273996759409</v>
      </c>
      <c r="I32" s="25">
        <v>226.95984162327454</v>
      </c>
      <c r="J32" s="37">
        <f>IF(I32&lt;&gt;0,H32/I32,0)</f>
        <v>0.70374890476313523</v>
      </c>
      <c r="K32" s="11">
        <v>2287.5480509559611</v>
      </c>
      <c r="L32" s="25">
        <v>3250.5173869164223</v>
      </c>
      <c r="M32" s="37">
        <f>IF(L32&lt;&gt;0,K32/L32,0)</f>
        <v>0.70374890476313545</v>
      </c>
      <c r="N32" s="11">
        <v>0</v>
      </c>
      <c r="O32" s="25">
        <v>0</v>
      </c>
      <c r="P32" s="37">
        <f>IF(O32&lt;&gt;0,N32/O32,0)</f>
        <v>0</v>
      </c>
      <c r="Q32" s="11">
        <f>SUM(B32,E32,H32,K32,N32)</f>
        <v>2447.2707909235551</v>
      </c>
      <c r="R32" s="25">
        <f>SUM(C32,F32,I32,L32,O32)</f>
        <v>3477.4772285396966</v>
      </c>
      <c r="S32" s="37">
        <f>IF(R32&lt;&gt;0,Q32/R32,0)</f>
        <v>0.70374890476313545</v>
      </c>
    </row>
    <row r="33" spans="1:19" ht="5.0999999999999996" customHeight="1" x14ac:dyDescent="0.25">
      <c r="A33" s="35"/>
      <c r="B33" s="11"/>
      <c r="C33" s="32"/>
      <c r="D33" s="36"/>
      <c r="E33" s="11"/>
      <c r="F33" s="32"/>
      <c r="G33" s="36"/>
      <c r="H33" s="11"/>
      <c r="I33" s="32"/>
      <c r="J33" s="36"/>
      <c r="K33" s="11"/>
      <c r="L33" s="32"/>
      <c r="M33" s="36"/>
      <c r="N33" s="11"/>
      <c r="O33" s="32"/>
      <c r="P33" s="36"/>
      <c r="Q33" s="35"/>
      <c r="R33" s="32"/>
      <c r="S33" s="36"/>
    </row>
    <row r="34" spans="1:19" x14ac:dyDescent="0.25">
      <c r="A34" s="122" t="s">
        <v>7</v>
      </c>
      <c r="B34" s="11"/>
      <c r="C34" s="32"/>
      <c r="D34" s="36"/>
      <c r="E34" s="11"/>
      <c r="F34" s="32"/>
      <c r="G34" s="36"/>
      <c r="H34" s="11"/>
      <c r="I34" s="32"/>
      <c r="J34" s="36"/>
      <c r="K34" s="11"/>
      <c r="L34" s="32"/>
      <c r="M34" s="36"/>
      <c r="N34" s="11"/>
      <c r="O34" s="32"/>
      <c r="P34" s="36"/>
      <c r="Q34" s="35"/>
      <c r="R34" s="32"/>
      <c r="S34" s="36"/>
    </row>
    <row r="35" spans="1:19" x14ac:dyDescent="0.25">
      <c r="A35" s="123" t="s">
        <v>13</v>
      </c>
      <c r="B35" s="11">
        <v>0</v>
      </c>
      <c r="C35" s="25">
        <v>0</v>
      </c>
      <c r="D35" s="37">
        <f>IF(C35&lt;&gt;0,B35/C35,0)</f>
        <v>0</v>
      </c>
      <c r="E35" s="11">
        <v>0</v>
      </c>
      <c r="F35" s="25">
        <v>0</v>
      </c>
      <c r="G35" s="37">
        <f>IF(F35&lt;&gt;0,E35/F35,0)</f>
        <v>0</v>
      </c>
      <c r="H35" s="11">
        <v>92.343236304897061</v>
      </c>
      <c r="I35" s="25">
        <v>226.95984162327454</v>
      </c>
      <c r="J35" s="37">
        <f>IF(I35&lt;&gt;0,H35/I35,0)</f>
        <v>0.40687037691088757</v>
      </c>
      <c r="K35" s="11">
        <v>1322.5392343700785</v>
      </c>
      <c r="L35" s="25">
        <v>3250.5173869164223</v>
      </c>
      <c r="M35" s="37">
        <f>IF(L35&lt;&gt;0,K35/L35,0)</f>
        <v>0.40687037691088768</v>
      </c>
      <c r="N35" s="11">
        <v>0</v>
      </c>
      <c r="O35" s="25">
        <v>0</v>
      </c>
      <c r="P35" s="37">
        <f>IF(O35&lt;&gt;0,N35/O35,0)</f>
        <v>0</v>
      </c>
      <c r="Q35" s="11">
        <f>SUM(B35,E35,H35,K35,N35)</f>
        <v>1414.8824706749756</v>
      </c>
      <c r="R35" s="25">
        <f>SUM(C35,F35,I35,L35,O35)</f>
        <v>3477.4772285396966</v>
      </c>
      <c r="S35" s="37">
        <f>IF(R35&lt;&gt;0,Q35/R35,0)</f>
        <v>0.40687037691088773</v>
      </c>
    </row>
    <row r="36" spans="1:19" ht="5.0999999999999996" customHeight="1" x14ac:dyDescent="0.25">
      <c r="A36" s="35"/>
      <c r="B36" s="11"/>
      <c r="C36" s="32"/>
      <c r="D36" s="36"/>
      <c r="E36" s="11"/>
      <c r="F36" s="32"/>
      <c r="G36" s="36"/>
      <c r="H36" s="11"/>
      <c r="I36" s="32"/>
      <c r="J36" s="36"/>
      <c r="K36" s="11"/>
      <c r="L36" s="32"/>
      <c r="M36" s="36"/>
      <c r="N36" s="11"/>
      <c r="O36" s="32"/>
      <c r="P36" s="36"/>
      <c r="Q36" s="35"/>
      <c r="R36" s="32"/>
      <c r="S36" s="36"/>
    </row>
    <row r="37" spans="1:19" x14ac:dyDescent="0.25">
      <c r="A37" s="124" t="s">
        <v>35</v>
      </c>
      <c r="B37" s="11">
        <f>SUM(B32:B36)</f>
        <v>0</v>
      </c>
      <c r="C37" s="25">
        <f>C32</f>
        <v>0</v>
      </c>
      <c r="D37" s="37">
        <f>IF(C37&lt;&gt;0,B37/C37,0)</f>
        <v>0</v>
      </c>
      <c r="E37" s="11">
        <f>SUM(E32:E36)</f>
        <v>0</v>
      </c>
      <c r="F37" s="25">
        <f>F32</f>
        <v>0</v>
      </c>
      <c r="G37" s="37">
        <f>IF(F37&lt;&gt;0,E37/F37,0)</f>
        <v>0</v>
      </c>
      <c r="H37" s="11">
        <f>SUM(H32:H36)</f>
        <v>252.06597627249116</v>
      </c>
      <c r="I37" s="25">
        <f>I32</f>
        <v>226.95984162327454</v>
      </c>
      <c r="J37" s="37">
        <f>IF(I37&lt;&gt;0,H37/I37,0)</f>
        <v>1.1106192816740228</v>
      </c>
      <c r="K37" s="11">
        <f>SUM(K32:K36)</f>
        <v>3610.0872853260398</v>
      </c>
      <c r="L37" s="25">
        <f>L32</f>
        <v>3250.5173869164223</v>
      </c>
      <c r="M37" s="37">
        <f>IF(L37&lt;&gt;0,K37/L37,0)</f>
        <v>1.1106192816740232</v>
      </c>
      <c r="N37" s="11">
        <f>SUM(N32:N36)</f>
        <v>0</v>
      </c>
      <c r="O37" s="25">
        <f>O32</f>
        <v>0</v>
      </c>
      <c r="P37" s="37">
        <f>IF(O37&lt;&gt;0,N37/O37,0)</f>
        <v>0</v>
      </c>
      <c r="Q37" s="11">
        <f>SUM(Q32:Q36)</f>
        <v>3862.1532615985307</v>
      </c>
      <c r="R37" s="25">
        <f>R32</f>
        <v>3477.4772285396966</v>
      </c>
      <c r="S37" s="37">
        <f>IF(R37&lt;&gt;0,Q37/R37,0)</f>
        <v>1.1106192816740232</v>
      </c>
    </row>
    <row r="38" spans="1:19" x14ac:dyDescent="0.25">
      <c r="A38" s="126"/>
      <c r="B38" s="11"/>
      <c r="C38" s="32"/>
      <c r="D38" s="36"/>
      <c r="E38" s="11"/>
      <c r="F38" s="32"/>
      <c r="G38" s="36"/>
      <c r="H38" s="11"/>
      <c r="I38" s="32"/>
      <c r="J38" s="36"/>
      <c r="K38" s="11"/>
      <c r="L38" s="32"/>
      <c r="M38" s="36"/>
      <c r="N38" s="11"/>
      <c r="O38" s="32"/>
      <c r="P38" s="36"/>
      <c r="Q38" s="35"/>
      <c r="R38" s="32"/>
      <c r="S38" s="36"/>
    </row>
    <row r="39" spans="1:19" x14ac:dyDescent="0.25">
      <c r="A39" s="127" t="s">
        <v>36</v>
      </c>
      <c r="B39" s="39">
        <f>SUM(B29,B37)</f>
        <v>0</v>
      </c>
      <c r="C39" s="40">
        <f>SUM(C29,C37)</f>
        <v>0</v>
      </c>
      <c r="D39" s="42">
        <f>IF(C39&lt;&gt;0,B39/C39,0)</f>
        <v>0</v>
      </c>
      <c r="E39" s="39">
        <f>SUM(E29,E37)</f>
        <v>83.21044392046656</v>
      </c>
      <c r="F39" s="40">
        <f>SUM(F29,F37)</f>
        <v>164.15770256917466</v>
      </c>
      <c r="G39" s="42">
        <f>IF(F39&lt;&gt;0,E39/F39,0)</f>
        <v>0.50689332646698304</v>
      </c>
      <c r="H39" s="39">
        <f>SUM(H29,H37)</f>
        <v>270.13091886422637</v>
      </c>
      <c r="I39" s="40">
        <f>SUM(I29,I37)</f>
        <v>262.59839050227998</v>
      </c>
      <c r="J39" s="42">
        <f>IF(I39&lt;&gt;0,H39/I39,0)</f>
        <v>1.0286845945534497</v>
      </c>
      <c r="K39" s="39">
        <f>SUM(K29,K37)</f>
        <v>4181.4524938901359</v>
      </c>
      <c r="L39" s="40">
        <f>SUM(L29,L37)</f>
        <v>4377.7076234627948</v>
      </c>
      <c r="M39" s="42">
        <f>IF(L39&lt;&gt;0,K39/L39,0)</f>
        <v>0.95516942965290585</v>
      </c>
      <c r="N39" s="39">
        <f>SUM(N29,N37)</f>
        <v>0</v>
      </c>
      <c r="O39" s="40">
        <f>SUM(O29,O37)</f>
        <v>0</v>
      </c>
      <c r="P39" s="42">
        <f>IF(O39&lt;&gt;0,N39/O39,0)</f>
        <v>0</v>
      </c>
      <c r="Q39" s="39">
        <f>SUM(Q29,Q37)</f>
        <v>4534.7938566748289</v>
      </c>
      <c r="R39" s="40">
        <f>SUM(R29,R37)</f>
        <v>4804.4637165342492</v>
      </c>
      <c r="S39" s="42">
        <f>IF(R39&lt;&gt;0,Q39/R39,0)</f>
        <v>0.94387097587367164</v>
      </c>
    </row>
    <row r="40" spans="1:19" x14ac:dyDescent="0.25">
      <c r="A40" s="16"/>
      <c r="B40" s="128"/>
      <c r="C40" s="129"/>
      <c r="D40" s="130"/>
      <c r="E40" s="128"/>
      <c r="F40" s="129"/>
      <c r="G40" s="130"/>
      <c r="H40" s="128"/>
      <c r="I40" s="129"/>
      <c r="J40" s="130"/>
      <c r="K40" s="128"/>
      <c r="L40" s="129"/>
      <c r="M40" s="131"/>
      <c r="N40" s="128"/>
      <c r="O40" s="129"/>
      <c r="P40" s="130"/>
      <c r="Q40" s="128"/>
      <c r="R40" s="129"/>
      <c r="S40" s="130"/>
    </row>
    <row r="41" spans="1:19" x14ac:dyDescent="0.25">
      <c r="A41" s="132" t="s">
        <v>37</v>
      </c>
      <c r="B41" s="11"/>
      <c r="C41" s="25"/>
      <c r="D41" s="49"/>
      <c r="E41" s="11"/>
      <c r="F41" s="25"/>
      <c r="G41" s="49"/>
      <c r="H41" s="11"/>
      <c r="I41" s="25"/>
      <c r="J41" s="49"/>
      <c r="K41" s="11"/>
      <c r="L41" s="25"/>
      <c r="M41" s="37"/>
      <c r="N41" s="11"/>
      <c r="O41" s="25"/>
      <c r="P41" s="49"/>
      <c r="Q41" s="11"/>
      <c r="R41" s="25"/>
      <c r="S41" s="49"/>
    </row>
    <row r="42" spans="1:19" x14ac:dyDescent="0.25">
      <c r="A42" s="121" t="s">
        <v>10</v>
      </c>
      <c r="B42" s="11"/>
      <c r="C42" s="25"/>
      <c r="D42" s="49"/>
      <c r="E42" s="11"/>
      <c r="F42" s="25"/>
      <c r="G42" s="49"/>
      <c r="H42" s="11"/>
      <c r="I42" s="25"/>
      <c r="J42" s="49"/>
      <c r="K42" s="11"/>
      <c r="L42" s="25"/>
      <c r="M42" s="37"/>
      <c r="N42" s="11"/>
      <c r="O42" s="25"/>
      <c r="P42" s="49"/>
      <c r="Q42" s="11"/>
      <c r="R42" s="25"/>
      <c r="S42" s="49"/>
    </row>
    <row r="43" spans="1:19" x14ac:dyDescent="0.25">
      <c r="A43" s="122" t="s">
        <v>7</v>
      </c>
      <c r="B43" s="11"/>
      <c r="C43" s="25"/>
      <c r="D43" s="49"/>
      <c r="E43" s="11"/>
      <c r="F43" s="25"/>
      <c r="G43" s="49"/>
      <c r="H43" s="11"/>
      <c r="I43" s="25"/>
      <c r="J43" s="49"/>
      <c r="K43" s="11"/>
      <c r="L43" s="25"/>
      <c r="M43" s="37"/>
      <c r="N43" s="11"/>
      <c r="O43" s="25"/>
      <c r="P43" s="49"/>
      <c r="Q43" s="11"/>
      <c r="R43" s="25"/>
      <c r="S43" s="49"/>
    </row>
    <row r="44" spans="1:19" x14ac:dyDescent="0.25">
      <c r="A44" s="123" t="s">
        <v>13</v>
      </c>
      <c r="B44" s="11">
        <f>SUM(B10,B27)</f>
        <v>497.25373607756063</v>
      </c>
      <c r="C44" s="25">
        <f>SUM(C10,C27)</f>
        <v>980.98300000000029</v>
      </c>
      <c r="D44" s="37">
        <f>IF(C44&lt;&gt;0,B44/C44,0)</f>
        <v>0.50689332646698315</v>
      </c>
      <c r="E44" s="11">
        <f>SUM(E10,E27)</f>
        <v>23528.71855101817</v>
      </c>
      <c r="F44" s="25">
        <f>SUM(F10,F27)</f>
        <v>46417.495205573076</v>
      </c>
      <c r="G44" s="37">
        <f>IF(F44&lt;&gt;0,E44/F44,0)</f>
        <v>0.50689332646698293</v>
      </c>
      <c r="H44" s="11">
        <f>SUM(H10,H27)</f>
        <v>355.72252971473466</v>
      </c>
      <c r="I44" s="25">
        <f>SUM(I10,I27)</f>
        <v>701.77</v>
      </c>
      <c r="J44" s="37">
        <f>IF(I44&lt;&gt;0,H44/I44,0)</f>
        <v>0.50689332646698304</v>
      </c>
      <c r="K44" s="11">
        <f>SUM(K10,K27)</f>
        <v>582.35984558512223</v>
      </c>
      <c r="L44" s="25">
        <f>SUM(L10,L27)</f>
        <v>1148.8804748015455</v>
      </c>
      <c r="M44" s="37">
        <f>IF(L44&lt;&gt;0,K44/L44,0)</f>
        <v>0.50689332646698304</v>
      </c>
      <c r="N44" s="11">
        <f>SUM(N10,N27)</f>
        <v>0</v>
      </c>
      <c r="O44" s="25">
        <f>SUM(O10,O27)</f>
        <v>0</v>
      </c>
      <c r="P44" s="37">
        <f>IF(O44&lt;&gt;0,N44/O44,0)</f>
        <v>0</v>
      </c>
      <c r="Q44" s="11">
        <f>SUM(Q10,Q27)</f>
        <v>24964.054662395585</v>
      </c>
      <c r="R44" s="25">
        <f>SUM(R10,R27)</f>
        <v>49249.128680374619</v>
      </c>
      <c r="S44" s="37">
        <f>IF(R44&lt;&gt;0,Q44/R44,0)</f>
        <v>0.50689332646698293</v>
      </c>
    </row>
    <row r="45" spans="1:19" ht="5.0999999999999996" customHeight="1" x14ac:dyDescent="0.25">
      <c r="A45" s="35"/>
      <c r="B45" s="11"/>
      <c r="C45" s="25"/>
      <c r="D45" s="36"/>
      <c r="E45" s="11"/>
      <c r="F45" s="25"/>
      <c r="G45" s="36"/>
      <c r="H45" s="11"/>
      <c r="I45" s="25"/>
      <c r="J45" s="36"/>
      <c r="K45" s="11"/>
      <c r="L45" s="25"/>
      <c r="M45" s="36"/>
      <c r="N45" s="11"/>
      <c r="O45" s="25"/>
      <c r="P45" s="36"/>
      <c r="Q45" s="11"/>
      <c r="R45" s="25"/>
      <c r="S45" s="36"/>
    </row>
    <row r="46" spans="1:19" x14ac:dyDescent="0.25">
      <c r="A46" s="124" t="s">
        <v>38</v>
      </c>
      <c r="B46" s="11">
        <f>B44</f>
        <v>497.25373607756063</v>
      </c>
      <c r="C46" s="25">
        <f>C44</f>
        <v>980.98300000000029</v>
      </c>
      <c r="D46" s="37">
        <f>IF(C46&lt;&gt;0,B46/C46,0)</f>
        <v>0.50689332646698315</v>
      </c>
      <c r="E46" s="11">
        <f>E44</f>
        <v>23528.71855101817</v>
      </c>
      <c r="F46" s="25">
        <f>F44</f>
        <v>46417.495205573076</v>
      </c>
      <c r="G46" s="37">
        <f>IF(F46&lt;&gt;0,E46/F46,0)</f>
        <v>0.50689332646698293</v>
      </c>
      <c r="H46" s="11">
        <f>H44</f>
        <v>355.72252971473466</v>
      </c>
      <c r="I46" s="25">
        <f>I44</f>
        <v>701.77</v>
      </c>
      <c r="J46" s="37">
        <f>IF(I46&lt;&gt;0,H46/I46,0)</f>
        <v>0.50689332646698304</v>
      </c>
      <c r="K46" s="11">
        <f>K44</f>
        <v>582.35984558512223</v>
      </c>
      <c r="L46" s="25">
        <f>L44</f>
        <v>1148.8804748015455</v>
      </c>
      <c r="M46" s="37">
        <f>IF(L46&lt;&gt;0,K46/L46,0)</f>
        <v>0.50689332646698304</v>
      </c>
      <c r="N46" s="11">
        <f>N44</f>
        <v>0</v>
      </c>
      <c r="O46" s="25">
        <f>O44</f>
        <v>0</v>
      </c>
      <c r="P46" s="37">
        <f>IF(O46&lt;&gt;0,N46/O46,0)</f>
        <v>0</v>
      </c>
      <c r="Q46" s="11">
        <f>Q44</f>
        <v>24964.054662395585</v>
      </c>
      <c r="R46" s="25">
        <f>R44</f>
        <v>49249.128680374619</v>
      </c>
      <c r="S46" s="37">
        <f>IF(R46&lt;&gt;0,Q46/R46,0)</f>
        <v>0.50689332646698293</v>
      </c>
    </row>
    <row r="47" spans="1:19" x14ac:dyDescent="0.25">
      <c r="A47" s="35"/>
      <c r="B47" s="11"/>
      <c r="C47" s="25"/>
      <c r="D47" s="36"/>
      <c r="E47" s="11"/>
      <c r="F47" s="25"/>
      <c r="G47" s="36"/>
      <c r="H47" s="11"/>
      <c r="I47" s="25"/>
      <c r="J47" s="36"/>
      <c r="K47" s="11"/>
      <c r="L47" s="25"/>
      <c r="M47" s="36"/>
      <c r="N47" s="11"/>
      <c r="O47" s="25"/>
      <c r="P47" s="36"/>
      <c r="Q47" s="11"/>
      <c r="R47" s="25"/>
      <c r="S47" s="36"/>
    </row>
    <row r="48" spans="1:19" x14ac:dyDescent="0.25">
      <c r="A48" s="121" t="s">
        <v>11</v>
      </c>
      <c r="B48" s="11"/>
      <c r="C48" s="25"/>
      <c r="D48" s="36"/>
      <c r="E48" s="11"/>
      <c r="F48" s="25"/>
      <c r="G48" s="36"/>
      <c r="H48" s="11"/>
      <c r="I48" s="25"/>
      <c r="J48" s="36"/>
      <c r="K48" s="11"/>
      <c r="L48" s="25"/>
      <c r="M48" s="36"/>
      <c r="N48" s="11"/>
      <c r="O48" s="25"/>
      <c r="P48" s="36"/>
      <c r="Q48" s="11"/>
      <c r="R48" s="25"/>
      <c r="S48" s="36"/>
    </row>
    <row r="49" spans="1:19" x14ac:dyDescent="0.25">
      <c r="A49" s="125" t="s">
        <v>14</v>
      </c>
      <c r="B49" s="11">
        <f>SUM(B15,B32)</f>
        <v>1107.0037946559371</v>
      </c>
      <c r="C49" s="25">
        <f>SUM(C15,C32)</f>
        <v>3256.7543348722293</v>
      </c>
      <c r="D49" s="37">
        <f>IF(C49&lt;&gt;0,B49/C49,0)</f>
        <v>0.33991013163090411</v>
      </c>
      <c r="E49" s="11">
        <f>SUM(E15,E32)</f>
        <v>10118.307705834466</v>
      </c>
      <c r="F49" s="25">
        <f>SUM(F15,F32)</f>
        <v>29767.596680000006</v>
      </c>
      <c r="G49" s="37">
        <f>IF(F49&lt;&gt;0,E49/F49,0)</f>
        <v>0.33991013163090411</v>
      </c>
      <c r="H49" s="11">
        <f>SUM(H15,H32)</f>
        <v>1140.7826327489072</v>
      </c>
      <c r="I49" s="25">
        <f>SUM(I15,I32)</f>
        <v>3113.1930000000002</v>
      </c>
      <c r="J49" s="37">
        <f>IF(I49&lt;&gt;0,H49/I49,0)</f>
        <v>0.36643492155767637</v>
      </c>
      <c r="K49" s="11">
        <f>SUM(K15,K32)</f>
        <v>3130.9516076731843</v>
      </c>
      <c r="L49" s="25">
        <f>SUM(L15,L32)</f>
        <v>5731.7719251984527</v>
      </c>
      <c r="M49" s="37">
        <f>IF(L49&lt;&gt;0,K49/L49,0)</f>
        <v>0.54624497424760676</v>
      </c>
      <c r="N49" s="11">
        <f>SUM(N15,N32)</f>
        <v>0</v>
      </c>
      <c r="O49" s="25">
        <f>SUM(O15,O32)</f>
        <v>0</v>
      </c>
      <c r="P49" s="37">
        <f>IF(O49&lt;&gt;0,N49/O49,0)</f>
        <v>0</v>
      </c>
      <c r="Q49" s="11">
        <f>SUM(Q15,Q32)</f>
        <v>15497.045740912494</v>
      </c>
      <c r="R49" s="25">
        <f>SUM(R15,R32)</f>
        <v>41869.315940070686</v>
      </c>
      <c r="S49" s="37">
        <f>IF(R49&lt;&gt;0,Q49/R49,0)</f>
        <v>0.37012894509893757</v>
      </c>
    </row>
    <row r="50" spans="1:19" ht="5.0999999999999996" customHeight="1" x14ac:dyDescent="0.25">
      <c r="A50" s="35"/>
      <c r="B50" s="11"/>
      <c r="C50" s="25"/>
      <c r="D50" s="36"/>
      <c r="E50" s="11"/>
      <c r="F50" s="25"/>
      <c r="G50" s="36"/>
      <c r="H50" s="11"/>
      <c r="I50" s="25"/>
      <c r="J50" s="36"/>
      <c r="K50" s="11"/>
      <c r="L50" s="25"/>
      <c r="M50" s="36"/>
      <c r="N50" s="11"/>
      <c r="O50" s="25"/>
      <c r="P50" s="36"/>
      <c r="Q50" s="11"/>
      <c r="R50" s="25"/>
      <c r="S50" s="36"/>
    </row>
    <row r="51" spans="1:19" x14ac:dyDescent="0.25">
      <c r="A51" s="122" t="s">
        <v>7</v>
      </c>
      <c r="B51" s="11"/>
      <c r="C51" s="25"/>
      <c r="D51" s="36"/>
      <c r="E51" s="11"/>
      <c r="F51" s="25"/>
      <c r="G51" s="36"/>
      <c r="H51" s="11"/>
      <c r="I51" s="25"/>
      <c r="J51" s="36"/>
      <c r="K51" s="11"/>
      <c r="L51" s="25"/>
      <c r="M51" s="36"/>
      <c r="N51" s="11"/>
      <c r="O51" s="25"/>
      <c r="P51" s="36"/>
      <c r="Q51" s="11"/>
      <c r="R51" s="25"/>
      <c r="S51" s="36"/>
    </row>
    <row r="52" spans="1:19" x14ac:dyDescent="0.25">
      <c r="A52" s="123" t="s">
        <v>13</v>
      </c>
      <c r="B52" s="11">
        <f>SUM(B18,B35)</f>
        <v>1325.0768637356312</v>
      </c>
      <c r="C52" s="25">
        <f>SUM(C18,C35)</f>
        <v>3256.7543348722293</v>
      </c>
      <c r="D52" s="37">
        <f>IF(C52&lt;&gt;0,B52/C52,0)</f>
        <v>0.40687037691088768</v>
      </c>
      <c r="E52" s="11">
        <f>SUM(E18,E35)</f>
        <v>12111.553280922888</v>
      </c>
      <c r="F52" s="25">
        <f>SUM(F18,F35)</f>
        <v>29767.596680000006</v>
      </c>
      <c r="G52" s="37">
        <f>IF(F52&lt;&gt;0,E52/F52,0)</f>
        <v>0.40687037691088757</v>
      </c>
      <c r="H52" s="11">
        <f>SUM(H18,H35)</f>
        <v>1266.6660093063369</v>
      </c>
      <c r="I52" s="25">
        <f>SUM(I18,I35)</f>
        <v>3113.1930000000002</v>
      </c>
      <c r="J52" s="37">
        <f>IF(I52&lt;&gt;0,H52/I52,0)</f>
        <v>0.40687037691088757</v>
      </c>
      <c r="K52" s="11">
        <f>SUM(K18,K35)</f>
        <v>2332.0882035727391</v>
      </c>
      <c r="L52" s="25">
        <f>SUM(L18,L35)</f>
        <v>5731.7719251984527</v>
      </c>
      <c r="M52" s="37">
        <f>IF(L52&lt;&gt;0,K52/L52,0)</f>
        <v>0.40687037691088773</v>
      </c>
      <c r="N52" s="11">
        <f>SUM(N18,N35)</f>
        <v>0</v>
      </c>
      <c r="O52" s="25">
        <f>SUM(O18,O35)</f>
        <v>0</v>
      </c>
      <c r="P52" s="37">
        <f>IF(O52&lt;&gt;0,N52/O52,0)</f>
        <v>0</v>
      </c>
      <c r="Q52" s="11">
        <f>SUM(Q18,Q35)</f>
        <v>17035.384357537594</v>
      </c>
      <c r="R52" s="25">
        <f>SUM(R18,R35)</f>
        <v>41869.315940070686</v>
      </c>
      <c r="S52" s="37">
        <f>IF(R52&lt;&gt;0,Q52/R52,0)</f>
        <v>0.40687037691088757</v>
      </c>
    </row>
    <row r="53" spans="1:19" ht="5.0999999999999996" customHeight="1" x14ac:dyDescent="0.25">
      <c r="A53" s="35"/>
      <c r="B53" s="11"/>
      <c r="C53" s="25"/>
      <c r="D53" s="36"/>
      <c r="E53" s="11"/>
      <c r="F53" s="25"/>
      <c r="G53" s="36"/>
      <c r="H53" s="11"/>
      <c r="I53" s="25"/>
      <c r="J53" s="36"/>
      <c r="K53" s="11"/>
      <c r="L53" s="25"/>
      <c r="M53" s="36"/>
      <c r="N53" s="11"/>
      <c r="O53" s="25"/>
      <c r="P53" s="36"/>
      <c r="Q53" s="11"/>
      <c r="R53" s="25"/>
      <c r="S53" s="36"/>
    </row>
    <row r="54" spans="1:19" x14ac:dyDescent="0.25">
      <c r="A54" s="124" t="s">
        <v>39</v>
      </c>
      <c r="B54" s="11">
        <f>SUM(B49:B53)</f>
        <v>2432.0806583915682</v>
      </c>
      <c r="C54" s="25">
        <f>C49</f>
        <v>3256.7543348722293</v>
      </c>
      <c r="D54" s="37">
        <f>IF(C54&lt;&gt;0,B54/C54,0)</f>
        <v>0.74678050854179179</v>
      </c>
      <c r="E54" s="11">
        <f>SUM(E49:E53)</f>
        <v>22229.860986757354</v>
      </c>
      <c r="F54" s="25">
        <f>F49</f>
        <v>29767.596680000006</v>
      </c>
      <c r="G54" s="37">
        <f>IF(F54&lt;&gt;0,E54/F54,0)</f>
        <v>0.74678050854179168</v>
      </c>
      <c r="H54" s="11">
        <f>SUM(H49:H53)</f>
        <v>2407.4486420552439</v>
      </c>
      <c r="I54" s="25">
        <f>I49</f>
        <v>3113.1930000000002</v>
      </c>
      <c r="J54" s="37">
        <f>IF(I54&lt;&gt;0,H54/I54,0)</f>
        <v>0.77330529846856388</v>
      </c>
      <c r="K54" s="11">
        <f>SUM(K49:K53)</f>
        <v>5463.0398112459234</v>
      </c>
      <c r="L54" s="25">
        <f>L49</f>
        <v>5731.7719251984527</v>
      </c>
      <c r="M54" s="37">
        <f>IF(L54&lt;&gt;0,K54/L54,0)</f>
        <v>0.95311535115849455</v>
      </c>
      <c r="N54" s="11">
        <f>SUM(N49:N53)</f>
        <v>0</v>
      </c>
      <c r="O54" s="25">
        <f>O49</f>
        <v>0</v>
      </c>
      <c r="P54" s="37">
        <f>IF(O54&lt;&gt;0,N54/O54,0)</f>
        <v>0</v>
      </c>
      <c r="Q54" s="11">
        <f>SUM(Q49:Q53)</f>
        <v>32532.430098450088</v>
      </c>
      <c r="R54" s="25">
        <f>R49</f>
        <v>41869.315940070686</v>
      </c>
      <c r="S54" s="37">
        <f>IF(R54&lt;&gt;0,Q54/R54,0)</f>
        <v>0.77699932200982513</v>
      </c>
    </row>
    <row r="55" spans="1:19" x14ac:dyDescent="0.25">
      <c r="A55" s="126"/>
      <c r="B55" s="11"/>
      <c r="C55" s="25"/>
      <c r="D55" s="36"/>
      <c r="E55" s="11"/>
      <c r="F55" s="25"/>
      <c r="G55" s="36"/>
      <c r="H55" s="11"/>
      <c r="I55" s="25"/>
      <c r="J55" s="36"/>
      <c r="K55" s="11"/>
      <c r="L55" s="25"/>
      <c r="M55" s="36"/>
      <c r="N55" s="11"/>
      <c r="O55" s="25"/>
      <c r="P55" s="36"/>
      <c r="Q55" s="11"/>
      <c r="R55" s="25"/>
      <c r="S55" s="36"/>
    </row>
    <row r="56" spans="1:19" x14ac:dyDescent="0.25">
      <c r="A56" s="127" t="s">
        <v>40</v>
      </c>
      <c r="B56" s="39">
        <f>SUM(B46,B54)</f>
        <v>2929.3343944691287</v>
      </c>
      <c r="C56" s="40">
        <f>SUM(C46,C54)</f>
        <v>4237.7373348722294</v>
      </c>
      <c r="D56" s="42">
        <f>IF(C56&lt;&gt;0,B56/C56,0)</f>
        <v>0.69124963700881425</v>
      </c>
      <c r="E56" s="39">
        <f>SUM(E46,E54)</f>
        <v>45758.579537775528</v>
      </c>
      <c r="F56" s="40">
        <f>SUM(F46,F54)</f>
        <v>76185.091885573085</v>
      </c>
      <c r="G56" s="42">
        <f>IF(F56&lt;&gt;0,E56/F56,0)</f>
        <v>0.60062380191787468</v>
      </c>
      <c r="H56" s="39">
        <f>SUM(H46,H54)</f>
        <v>2763.1711717699786</v>
      </c>
      <c r="I56" s="40">
        <f>SUM(I46,I54)</f>
        <v>3814.9630000000002</v>
      </c>
      <c r="J56" s="42">
        <f>IF(I56&lt;&gt;0,H56/I56,0)</f>
        <v>0.72429828854696066</v>
      </c>
      <c r="K56" s="39">
        <f>SUM(K46,K54)</f>
        <v>6045.3996568310458</v>
      </c>
      <c r="L56" s="40">
        <f>SUM(L46,L54)</f>
        <v>6880.6523999999981</v>
      </c>
      <c r="M56" s="42">
        <f>IF(L56&lt;&gt;0,K56/L56,0)</f>
        <v>0.87860849602445368</v>
      </c>
      <c r="N56" s="39">
        <f>SUM(N46,N54)</f>
        <v>0</v>
      </c>
      <c r="O56" s="40">
        <f>SUM(O46,O54)</f>
        <v>0</v>
      </c>
      <c r="P56" s="42">
        <f>IF(O56&lt;&gt;0,N56/O56,0)</f>
        <v>0</v>
      </c>
      <c r="Q56" s="39">
        <f>SUM(Q46,Q54)</f>
        <v>57496.484760845677</v>
      </c>
      <c r="R56" s="40">
        <f>SUM(R46,R54)</f>
        <v>91118.444620445312</v>
      </c>
      <c r="S56" s="42">
        <f>IF(R56&lt;&gt;0,Q56/R56,0)</f>
        <v>0.63100818939949854</v>
      </c>
    </row>
    <row r="57" spans="1:19" hidden="1" x14ac:dyDescent="0.25">
      <c r="A57" s="10"/>
      <c r="B57" s="12"/>
      <c r="C57" s="25"/>
      <c r="D57" s="34"/>
      <c r="E57" s="12"/>
      <c r="F57" s="25"/>
      <c r="G57" s="34"/>
      <c r="H57" s="12"/>
      <c r="I57" s="25"/>
      <c r="J57" s="34"/>
      <c r="K57" s="12"/>
      <c r="L57" s="25"/>
      <c r="M57" s="13"/>
      <c r="N57" s="12"/>
      <c r="O57" s="25"/>
      <c r="P57" s="34"/>
      <c r="Q57" s="12"/>
      <c r="R57" s="25"/>
      <c r="S57" s="34"/>
    </row>
    <row r="58" spans="1:19" ht="12.75" hidden="1" customHeight="1" x14ac:dyDescent="0.25">
      <c r="A58" s="2" t="s">
        <v>26</v>
      </c>
      <c r="C58" s="9">
        <v>0</v>
      </c>
      <c r="F58" s="9">
        <v>0</v>
      </c>
      <c r="I58" s="9">
        <v>0</v>
      </c>
      <c r="L58" s="9">
        <v>0</v>
      </c>
      <c r="O58" s="9">
        <v>0</v>
      </c>
      <c r="R58" s="9">
        <v>0</v>
      </c>
      <c r="S58" s="9"/>
    </row>
    <row r="59" spans="1:19" ht="12.75" hidden="1" customHeight="1" x14ac:dyDescent="0.25">
      <c r="C59" s="9">
        <v>0</v>
      </c>
      <c r="F59" s="9">
        <v>0</v>
      </c>
      <c r="I59" s="9">
        <v>0</v>
      </c>
      <c r="J59" s="28"/>
      <c r="L59" s="9">
        <v>0</v>
      </c>
      <c r="M59" s="28"/>
      <c r="O59" s="9">
        <v>0</v>
      </c>
      <c r="P59" s="28"/>
      <c r="R59" s="9">
        <v>0</v>
      </c>
      <c r="S59" s="9"/>
    </row>
    <row r="60" spans="1:19" ht="12.75" hidden="1" customHeight="1" x14ac:dyDescent="0.25">
      <c r="B60" s="9">
        <v>0</v>
      </c>
      <c r="C60" s="9">
        <v>0</v>
      </c>
      <c r="E60" s="9">
        <v>0</v>
      </c>
      <c r="F60" s="9">
        <v>0</v>
      </c>
      <c r="H60" s="9">
        <v>0</v>
      </c>
      <c r="I60" s="9">
        <v>0</v>
      </c>
      <c r="K60" s="9">
        <v>-2.2737367544323206E-13</v>
      </c>
      <c r="L60" s="9">
        <v>0</v>
      </c>
      <c r="N60" s="9">
        <v>0</v>
      </c>
      <c r="O60" s="9">
        <v>0</v>
      </c>
      <c r="Q60" s="9">
        <v>0</v>
      </c>
      <c r="R60" s="9">
        <v>0</v>
      </c>
      <c r="S60" s="9"/>
    </row>
    <row r="61" spans="1:19" ht="12.75" hidden="1" customHeight="1" x14ac:dyDescent="0.25">
      <c r="B61" s="9"/>
      <c r="C61" s="9">
        <v>0</v>
      </c>
      <c r="E61" s="9"/>
      <c r="F61" s="9">
        <v>0</v>
      </c>
      <c r="H61" s="9"/>
      <c r="I61" s="9">
        <v>0</v>
      </c>
      <c r="K61" s="9"/>
      <c r="L61" s="9">
        <v>0</v>
      </c>
      <c r="N61" s="9"/>
      <c r="O61" s="9">
        <v>0</v>
      </c>
      <c r="Q61" s="9"/>
      <c r="R61" s="9">
        <v>0</v>
      </c>
      <c r="S61" s="9">
        <v>0</v>
      </c>
    </row>
    <row r="62" spans="1:19" ht="12.75" hidden="1" customHeight="1" x14ac:dyDescent="0.25">
      <c r="B62" s="9"/>
      <c r="C62" s="9">
        <v>0</v>
      </c>
      <c r="E62" s="9"/>
      <c r="F62" s="9">
        <v>0</v>
      </c>
      <c r="H62" s="9"/>
      <c r="I62" s="9">
        <v>0</v>
      </c>
      <c r="K62" s="9"/>
      <c r="L62" s="9">
        <v>0</v>
      </c>
      <c r="N62" s="9"/>
      <c r="O62" s="9">
        <v>0</v>
      </c>
      <c r="Q62" s="9"/>
      <c r="R62" s="9">
        <v>0</v>
      </c>
      <c r="S62" s="9">
        <v>0</v>
      </c>
    </row>
    <row r="63" spans="1:19" ht="12.75" hidden="1" customHeight="1" x14ac:dyDescent="0.25">
      <c r="B63" s="9">
        <v>0</v>
      </c>
      <c r="C63" s="9">
        <v>0</v>
      </c>
      <c r="E63" s="9">
        <v>0</v>
      </c>
      <c r="F63" s="9">
        <v>0</v>
      </c>
      <c r="H63" s="9">
        <v>0</v>
      </c>
      <c r="I63" s="9">
        <v>0</v>
      </c>
      <c r="K63" s="9">
        <v>4.5474735088646412E-13</v>
      </c>
      <c r="L63" s="9">
        <v>0</v>
      </c>
      <c r="N63" s="9">
        <v>0</v>
      </c>
      <c r="O63" s="9">
        <v>0</v>
      </c>
      <c r="Q63" s="9">
        <v>0</v>
      </c>
      <c r="R63" s="9">
        <v>0</v>
      </c>
      <c r="S63" s="9">
        <v>0</v>
      </c>
    </row>
    <row r="64" spans="1:19" ht="12.75" customHeight="1" x14ac:dyDescent="0.25">
      <c r="A64" s="15"/>
      <c r="B64" s="15"/>
      <c r="C64" s="15"/>
      <c r="D64" s="15"/>
      <c r="E64" s="15"/>
    </row>
    <row r="65" spans="1:18" ht="12.75" customHeight="1" x14ac:dyDescent="0.25">
      <c r="A65" s="31" t="s">
        <v>27</v>
      </c>
      <c r="C65" s="24"/>
      <c r="F65" s="24"/>
      <c r="I65" s="24"/>
      <c r="L65" s="24"/>
      <c r="O65" s="24"/>
      <c r="R65" s="24"/>
    </row>
    <row r="66" spans="1:18" ht="12.75" customHeight="1" x14ac:dyDescent="0.25">
      <c r="A66" s="83" t="s">
        <v>96</v>
      </c>
      <c r="C66" s="24"/>
      <c r="F66" s="24"/>
      <c r="I66" s="24"/>
      <c r="L66" s="24"/>
      <c r="O66" s="24"/>
      <c r="R66" s="24"/>
    </row>
    <row r="67" spans="1:18" ht="12.75" customHeight="1" x14ac:dyDescent="0.25"/>
    <row r="68" spans="1:18" ht="12.75" customHeight="1" x14ac:dyDescent="0.25">
      <c r="C68" s="29"/>
      <c r="F68" s="29"/>
    </row>
    <row r="69" spans="1:18" ht="12.75" customHeight="1" x14ac:dyDescent="0.25">
      <c r="C69" s="29"/>
      <c r="F69" s="29"/>
    </row>
    <row r="70" spans="1:18" ht="12.75" customHeight="1" x14ac:dyDescent="0.25"/>
    <row r="71" spans="1:18" ht="12.75" customHeight="1" x14ac:dyDescent="0.25"/>
    <row r="72" spans="1:18" ht="12.75" customHeight="1" x14ac:dyDescent="0.25"/>
    <row r="73" spans="1:18" ht="12.75" customHeight="1" x14ac:dyDescent="0.25"/>
    <row r="74" spans="1:18" ht="12.75" customHeight="1" x14ac:dyDescent="0.25"/>
    <row r="75" spans="1:18" ht="12.75" customHeight="1" x14ac:dyDescent="0.25"/>
    <row r="76" spans="1:18" ht="12.75" customHeight="1" x14ac:dyDescent="0.25"/>
    <row r="77" spans="1:18" ht="12.75" customHeight="1" x14ac:dyDescent="0.25"/>
    <row r="78" spans="1:18" ht="12.75" customHeight="1" x14ac:dyDescent="0.25"/>
    <row r="79" spans="1:18" ht="12.75" customHeight="1" x14ac:dyDescent="0.25"/>
  </sheetData>
  <phoneticPr fontId="5" type="noConversion"/>
  <printOptions horizontalCentered="1"/>
  <pageMargins left="0.75" right="0.75" top="1" bottom="1" header="0.5" footer="0.5"/>
  <pageSetup scale="70" orientation="landscape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51"/>
  <sheetViews>
    <sheetView zoomScale="70" workbookViewId="0"/>
  </sheetViews>
  <sheetFormatPr defaultRowHeight="13.2" x14ac:dyDescent="0.25"/>
  <cols>
    <col min="1" max="1" width="22.88671875" customWidth="1"/>
    <col min="2" max="3" width="8.332031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33203125" customWidth="1"/>
    <col min="19" max="19" width="7.6640625" customWidth="1"/>
  </cols>
  <sheetData>
    <row r="1" spans="1:19" ht="15.6" x14ac:dyDescent="0.3">
      <c r="A1" s="181" t="s">
        <v>91</v>
      </c>
    </row>
    <row r="2" spans="1:19" ht="15.6" x14ac:dyDescent="0.3">
      <c r="A2" s="30" t="s">
        <v>95</v>
      </c>
    </row>
    <row r="3" spans="1:19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x14ac:dyDescent="0.25">
      <c r="A7" s="120" t="s">
        <v>41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x14ac:dyDescent="0.25">
      <c r="A8" s="121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x14ac:dyDescent="0.25">
      <c r="A9" s="125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x14ac:dyDescent="0.25">
      <c r="A10" s="123" t="s">
        <v>1</v>
      </c>
      <c r="B10" s="11">
        <f>'Table 5.1'!B10</f>
        <v>0</v>
      </c>
      <c r="C10" s="25">
        <f>'Table 5.1'!C10</f>
        <v>61349.416188900905</v>
      </c>
      <c r="D10" s="37">
        <f>IF(C10&lt;&gt;0,B10/C10,0)</f>
        <v>0</v>
      </c>
      <c r="E10" s="11">
        <f>'Table 5.1'!E10</f>
        <v>0</v>
      </c>
      <c r="F10" s="25">
        <f>'Table 5.1'!F10</f>
        <v>277.04795583768066</v>
      </c>
      <c r="G10" s="37">
        <f>IF(F10&lt;&gt;0,E10/F10,0)</f>
        <v>0</v>
      </c>
      <c r="H10" s="11">
        <f>'Table 5.1'!H10</f>
        <v>0</v>
      </c>
      <c r="I10" s="25">
        <f>'Table 5.1'!I10</f>
        <v>29408.459222512</v>
      </c>
      <c r="J10" s="37">
        <f>IF(I10&lt;&gt;0,H10/I10,0)</f>
        <v>0</v>
      </c>
      <c r="K10" s="11">
        <f>'Table 5.1'!K10</f>
        <v>0</v>
      </c>
      <c r="L10" s="25">
        <f>'Table 5.1'!L10</f>
        <v>0</v>
      </c>
      <c r="M10" s="37">
        <f>IF(L10&lt;&gt;0,K10/L10,0)</f>
        <v>0</v>
      </c>
      <c r="N10" s="11">
        <f>'Table 5.1'!N10</f>
        <v>0</v>
      </c>
      <c r="O10" s="25">
        <f>'Table 5.1'!O10</f>
        <v>16.701617045432368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91051.624984296024</v>
      </c>
      <c r="S10" s="37">
        <f>IF(R10&lt;&gt;0,Q10/R10,0)</f>
        <v>0</v>
      </c>
    </row>
    <row r="11" spans="1:19" x14ac:dyDescent="0.25">
      <c r="A11" s="123" t="s">
        <v>12</v>
      </c>
      <c r="B11" s="11">
        <f>'Table 5.1'!B11</f>
        <v>8423.3127195128582</v>
      </c>
      <c r="C11" s="25">
        <f>'Table 5.1'!C11</f>
        <v>96037.490401404109</v>
      </c>
      <c r="D11" s="37">
        <f>IF(C11&lt;&gt;0,B11/C11,0)</f>
        <v>8.7708588430479295E-2</v>
      </c>
      <c r="E11" s="11">
        <f>'Table 5.1'!E11</f>
        <v>38.038855384328343</v>
      </c>
      <c r="F11" s="25">
        <f>'Table 5.1'!F11</f>
        <v>433.69590213481979</v>
      </c>
      <c r="G11" s="37">
        <f>IF(F11&lt;&gt;0,E11/F11,0)</f>
        <v>8.7708588430479309E-2</v>
      </c>
      <c r="H11" s="11">
        <f>'Table 5.1'!H11</f>
        <v>4037.7996078645097</v>
      </c>
      <c r="I11" s="25">
        <f>'Table 5.1'!I11</f>
        <v>46036.536217488007</v>
      </c>
      <c r="J11" s="37">
        <f>IF(I11&lt;&gt;0,H11/I11,0)</f>
        <v>8.7708588430479295E-2</v>
      </c>
      <c r="K11" s="11">
        <f>'Table 5.1'!K11</f>
        <v>0</v>
      </c>
      <c r="L11" s="25">
        <f>'Table 5.1'!L11</f>
        <v>0</v>
      </c>
      <c r="M11" s="37">
        <f>IF(L11&lt;&gt;0,K11/L11,0)</f>
        <v>0</v>
      </c>
      <c r="N11" s="11">
        <f>'Table 5.1'!N11</f>
        <v>2.293142331820186</v>
      </c>
      <c r="O11" s="25">
        <f>'Table 5.1'!O11</f>
        <v>26.145014677072425</v>
      </c>
      <c r="P11" s="37">
        <f>IF(O11&lt;&gt;0,N11/O11,0)</f>
        <v>8.7708588430479309E-2</v>
      </c>
      <c r="Q11" s="11">
        <f>SUM(B11,E11,H11,K11,N11)</f>
        <v>12501.444325093516</v>
      </c>
      <c r="R11" s="25">
        <f>SUM(C11,F11,I11,L11,O11)</f>
        <v>142533.86753570402</v>
      </c>
      <c r="S11" s="37">
        <f>IF(R11&lt;&gt;0,Q11/R11,0)</f>
        <v>8.7708588430479281E-2</v>
      </c>
    </row>
    <row r="12" spans="1:19" ht="5.0999999999999996" customHeight="1" x14ac:dyDescent="0.25">
      <c r="A12" s="35"/>
      <c r="B12" s="11"/>
      <c r="C12" s="32"/>
      <c r="D12" s="36"/>
      <c r="E12" s="11"/>
      <c r="F12" s="32"/>
      <c r="G12" s="36"/>
      <c r="H12" s="11"/>
      <c r="I12" s="32"/>
      <c r="J12" s="36"/>
      <c r="K12" s="11"/>
      <c r="L12" s="32"/>
      <c r="M12" s="36"/>
      <c r="N12" s="11"/>
      <c r="O12" s="32"/>
      <c r="P12" s="36"/>
      <c r="Q12" s="35"/>
      <c r="R12" s="32"/>
      <c r="S12" s="36"/>
    </row>
    <row r="13" spans="1:19" x14ac:dyDescent="0.25">
      <c r="A13" s="122" t="s">
        <v>7</v>
      </c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x14ac:dyDescent="0.25">
      <c r="A14" s="123" t="s">
        <v>13</v>
      </c>
      <c r="B14" s="11">
        <f>'Table 5.1'!B14+'Table 5.2'!B44</f>
        <v>1712.1528115685467</v>
      </c>
      <c r="C14" s="25">
        <f>'Table 5.1'!C14+'Table 5.2'!C44</f>
        <v>3377.7379226950002</v>
      </c>
      <c r="D14" s="37">
        <f>IF(C14&lt;&gt;0,B14/C14,0)</f>
        <v>0.50689332646698326</v>
      </c>
      <c r="E14" s="11">
        <f>'Table 5.1'!E14+'Table 5.2'!E44</f>
        <v>23534.204916273506</v>
      </c>
      <c r="F14" s="25">
        <f>'Table 5.1'!F14+'Table 5.2'!F44</f>
        <v>46428.318716100577</v>
      </c>
      <c r="G14" s="37">
        <f>IF(F14&lt;&gt;0,E14/F14,0)</f>
        <v>0.50689332646698293</v>
      </c>
      <c r="H14" s="11">
        <f>'Table 5.1'!H14+'Table 5.2'!H44</f>
        <v>938.09661149952626</v>
      </c>
      <c r="I14" s="25">
        <f>'Table 5.1'!I14+'Table 5.2'!I44</f>
        <v>1850.6785600000003</v>
      </c>
      <c r="J14" s="37">
        <f>IF(I14&lt;&gt;0,H14/I14,0)</f>
        <v>0.50689332646698304</v>
      </c>
      <c r="K14" s="11">
        <f>'Table 5.1'!K14+'Table 5.2'!K44</f>
        <v>582.35984558512223</v>
      </c>
      <c r="L14" s="25">
        <f>'Table 5.1'!L14+'Table 5.2'!L44</f>
        <v>1148.8804748015455</v>
      </c>
      <c r="M14" s="37">
        <f>IF(L14&lt;&gt;0,K14/L14,0)</f>
        <v>0.50689332646698304</v>
      </c>
      <c r="N14" s="11">
        <f>'Table 5.1'!N14+'Table 5.2'!N44</f>
        <v>0.33074119312273442</v>
      </c>
      <c r="O14" s="25">
        <f>'Table 5.1'!O14+'Table 5.2'!O44</f>
        <v>0.652486777500073</v>
      </c>
      <c r="P14" s="37">
        <f>IF(O14&lt;&gt;0,N14/O14,0)</f>
        <v>0.50689332646698337</v>
      </c>
      <c r="Q14" s="11">
        <f>SUM(B14,E14,H14,K14,N14)</f>
        <v>26767.144926119825</v>
      </c>
      <c r="R14" s="25">
        <f>SUM(C14,F14,I14,L14,O14)</f>
        <v>52806.268160374624</v>
      </c>
      <c r="S14" s="37">
        <f>IF(R14&lt;&gt;0,Q14/R14,0)</f>
        <v>0.50689332646698304</v>
      </c>
    </row>
    <row r="15" spans="1:19" ht="5.0999999999999996" customHeight="1" x14ac:dyDescent="0.25">
      <c r="A15" s="35"/>
      <c r="B15" s="11"/>
      <c r="C15" s="32"/>
      <c r="D15" s="36"/>
      <c r="E15" s="11"/>
      <c r="F15" s="32"/>
      <c r="G15" s="36"/>
      <c r="H15" s="11"/>
      <c r="I15" s="32"/>
      <c r="J15" s="36"/>
      <c r="K15" s="11"/>
      <c r="L15" s="32"/>
      <c r="M15" s="36"/>
      <c r="N15" s="11"/>
      <c r="O15" s="32"/>
      <c r="P15" s="36"/>
      <c r="Q15" s="35"/>
      <c r="R15" s="32"/>
      <c r="S15" s="36"/>
    </row>
    <row r="16" spans="1:19" x14ac:dyDescent="0.25">
      <c r="A16" s="124" t="s">
        <v>42</v>
      </c>
      <c r="B16" s="11">
        <f>SUM(B10:B15)</f>
        <v>10135.465531081405</v>
      </c>
      <c r="C16" s="25">
        <f>'Table 5.1'!C16+'Table 5.2'!C46</f>
        <v>160764.64451300001</v>
      </c>
      <c r="D16" s="37">
        <f>IF(C16&lt;&gt;0,B16/C16,0)</f>
        <v>6.304536399644646E-2</v>
      </c>
      <c r="E16" s="11">
        <f>SUM(E10:E15)</f>
        <v>23572.243771657835</v>
      </c>
      <c r="F16" s="25">
        <f>'Table 5.1'!F16+'Table 5.2'!F46</f>
        <v>47139.062574073076</v>
      </c>
      <c r="G16" s="37">
        <f>IF(F16&lt;&gt;0,E16/F16,0)</f>
        <v>0.50005754218419252</v>
      </c>
      <c r="H16" s="11">
        <f>SUM(H10:H15)</f>
        <v>4975.8962193640364</v>
      </c>
      <c r="I16" s="25">
        <f>'Table 5.1'!I16+'Table 5.2'!I46</f>
        <v>77295.673999999999</v>
      </c>
      <c r="J16" s="37">
        <f>IF(I16&lt;&gt;0,H16/I16,0)</f>
        <v>6.43748344747474E-2</v>
      </c>
      <c r="K16" s="11">
        <f>SUM(K10:K15)</f>
        <v>582.35984558512223</v>
      </c>
      <c r="L16" s="25">
        <f>'Table 5.1'!L16+'Table 5.2'!L46</f>
        <v>1148.8804748015455</v>
      </c>
      <c r="M16" s="37">
        <f>IF(L16&lt;&gt;0,K16/L16,0)</f>
        <v>0.50689332646698304</v>
      </c>
      <c r="N16" s="11">
        <f>SUM(N10:N15)</f>
        <v>2.6238835249429204</v>
      </c>
      <c r="O16" s="25">
        <f>'Table 5.1'!O16+'Table 5.2'!O46</f>
        <v>43.499118500004869</v>
      </c>
      <c r="P16" s="37">
        <f>IF(O16&lt;&gt;0,N16/O16,0)</f>
        <v>6.032038384737904E-2</v>
      </c>
      <c r="Q16" s="11">
        <f>SUM(Q10:Q15)</f>
        <v>39268.589251213343</v>
      </c>
      <c r="R16" s="25">
        <f>SUM(C16,F16,I16,L16,O16)</f>
        <v>286391.76068037457</v>
      </c>
      <c r="S16" s="37">
        <f>IF(R16&lt;&gt;0,Q16/R16,0)</f>
        <v>0.13711494059020352</v>
      </c>
    </row>
    <row r="17" spans="1:19" x14ac:dyDescent="0.25">
      <c r="A17" s="35"/>
      <c r="B17" s="11"/>
      <c r="C17" s="38"/>
      <c r="D17" s="36"/>
      <c r="E17" s="11"/>
      <c r="F17" s="38"/>
      <c r="G17" s="36"/>
      <c r="H17" s="11"/>
      <c r="I17" s="38"/>
      <c r="J17" s="36"/>
      <c r="K17" s="11"/>
      <c r="L17" s="38"/>
      <c r="M17" s="36"/>
      <c r="N17" s="11"/>
      <c r="O17" s="38"/>
      <c r="P17" s="36"/>
      <c r="Q17" s="35"/>
      <c r="R17" s="32"/>
      <c r="S17" s="36"/>
    </row>
    <row r="18" spans="1:19" x14ac:dyDescent="0.25">
      <c r="A18" s="121" t="s">
        <v>11</v>
      </c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x14ac:dyDescent="0.25">
      <c r="A19" s="125" t="s">
        <v>14</v>
      </c>
      <c r="B19" s="11">
        <f>'Table 5.2'!B49</f>
        <v>1107.0037946559371</v>
      </c>
      <c r="C19" s="25">
        <f>'Table 5.2'!C49</f>
        <v>3256.7543348722293</v>
      </c>
      <c r="D19" s="37">
        <f>IF(C19&lt;&gt;0,B19/C19,0)</f>
        <v>0.33991013163090411</v>
      </c>
      <c r="E19" s="11">
        <f>'Table 5.2'!E49</f>
        <v>10118.307705834466</v>
      </c>
      <c r="F19" s="25">
        <f>'Table 5.2'!F49</f>
        <v>29767.596680000006</v>
      </c>
      <c r="G19" s="37">
        <f>IF(F19&lt;&gt;0,E19/F19,0)</f>
        <v>0.33991013163090411</v>
      </c>
      <c r="H19" s="11">
        <f>'Table 5.2'!H49</f>
        <v>1140.7826327489072</v>
      </c>
      <c r="I19" s="25">
        <f>'Table 5.2'!I49</f>
        <v>3113.1930000000002</v>
      </c>
      <c r="J19" s="37">
        <f>IF(I19&lt;&gt;0,H19/I19,0)</f>
        <v>0.36643492155767637</v>
      </c>
      <c r="K19" s="11">
        <f>'Table 5.2'!K49</f>
        <v>3130.9516076731843</v>
      </c>
      <c r="L19" s="25">
        <f>'Table 5.2'!L49</f>
        <v>5731.7719251984527</v>
      </c>
      <c r="M19" s="37">
        <f>IF(L19&lt;&gt;0,K19/L19,0)</f>
        <v>0.54624497424760676</v>
      </c>
      <c r="N19" s="11">
        <f>'Table 5.2'!N49</f>
        <v>0</v>
      </c>
      <c r="O19" s="25">
        <f>'Table 5.2'!O49</f>
        <v>0</v>
      </c>
      <c r="P19" s="37">
        <f>IF(O19&lt;&gt;0,N19/O19,0)</f>
        <v>0</v>
      </c>
      <c r="Q19" s="11">
        <f>SUM(B19,E19,H19,K19,N19)</f>
        <v>15497.045740912494</v>
      </c>
      <c r="R19" s="25">
        <f>SUM(C19,F19,I19,L19,O19)</f>
        <v>41869.315940070686</v>
      </c>
      <c r="S19" s="37">
        <f>IF(R19&lt;&gt;0,Q19/R19,0)</f>
        <v>0.37012894509893757</v>
      </c>
    </row>
    <row r="20" spans="1:19" ht="5.0999999999999996" customHeight="1" x14ac:dyDescent="0.25">
      <c r="A20" s="35"/>
      <c r="B20" s="11"/>
      <c r="C20" s="32"/>
      <c r="D20" s="36"/>
      <c r="E20" s="11"/>
      <c r="F20" s="32"/>
      <c r="G20" s="36"/>
      <c r="H20" s="11"/>
      <c r="I20" s="32"/>
      <c r="J20" s="36"/>
      <c r="K20" s="11"/>
      <c r="L20" s="32"/>
      <c r="M20" s="36"/>
      <c r="N20" s="11"/>
      <c r="O20" s="32"/>
      <c r="P20" s="36"/>
      <c r="Q20" s="35"/>
      <c r="R20" s="32"/>
      <c r="S20" s="36"/>
    </row>
    <row r="21" spans="1:19" x14ac:dyDescent="0.25">
      <c r="A21" s="125" t="s">
        <v>8</v>
      </c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x14ac:dyDescent="0.25">
      <c r="A22" s="123" t="s">
        <v>1</v>
      </c>
      <c r="B22" s="11">
        <f>'Table 5.1'!B22</f>
        <v>0</v>
      </c>
      <c r="C22" s="25">
        <f>'Table 5.1'!C22</f>
        <v>98814.695584233821</v>
      </c>
      <c r="D22" s="37">
        <f>IF(C22&lt;&gt;0,B22/C22,0)</f>
        <v>0</v>
      </c>
      <c r="E22" s="11">
        <f>'Table 5.1'!E22</f>
        <v>0</v>
      </c>
      <c r="F22" s="25">
        <f>'Table 5.1'!F22</f>
        <v>42.588792114000022</v>
      </c>
      <c r="G22" s="37">
        <f>IF(F22&lt;&gt;0,E22/F22,0)</f>
        <v>0</v>
      </c>
      <c r="H22" s="11">
        <f>'Table 5.1'!H22</f>
        <v>0</v>
      </c>
      <c r="I22" s="25">
        <f>'Table 5.1'!I22</f>
        <v>51390.982325508958</v>
      </c>
      <c r="J22" s="37">
        <f>IF(I22&lt;&gt;0,H22/I22,0)</f>
        <v>0</v>
      </c>
      <c r="K22" s="11">
        <f>'Table 5.1'!K22</f>
        <v>0</v>
      </c>
      <c r="L22" s="25">
        <f>'Table 5.1'!L22</f>
        <v>0</v>
      </c>
      <c r="M22" s="37">
        <f>IF(L22&lt;&gt;0,K22/L22,0)</f>
        <v>0</v>
      </c>
      <c r="N22" s="11">
        <f>'Table 5.1'!N22</f>
        <v>0</v>
      </c>
      <c r="O22" s="25">
        <f>'Table 5.1'!O22</f>
        <v>544.95060766898928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150793.21730952576</v>
      </c>
      <c r="S22" s="37">
        <f>IF(R22&lt;&gt;0,Q22/R22,0)</f>
        <v>0</v>
      </c>
    </row>
    <row r="23" spans="1:19" x14ac:dyDescent="0.25">
      <c r="A23" s="123" t="s">
        <v>12</v>
      </c>
      <c r="B23" s="11">
        <f>'Table 5.1'!B23</f>
        <v>13014.649080154455</v>
      </c>
      <c r="C23" s="25">
        <f>'Table 5.1'!C23</f>
        <v>148385.11613341369</v>
      </c>
      <c r="D23" s="37">
        <f>IF(C23&lt;&gt;0,B23/C23,0)</f>
        <v>8.7708588430479295E-2</v>
      </c>
      <c r="E23" s="11">
        <f>'Table 5.1'!E23</f>
        <v>5.6031042589171047</v>
      </c>
      <c r="F23" s="25">
        <f>'Table 5.1'!F23</f>
        <v>63.883188171000029</v>
      </c>
      <c r="G23" s="37">
        <f>IF(F23&lt;&gt;0,E23/F23,0)</f>
        <v>8.7708588430479295E-2</v>
      </c>
      <c r="H23" s="11">
        <f>'Table 5.1'!H23</f>
        <v>6804.0135060020493</v>
      </c>
      <c r="I23" s="25">
        <f>'Table 5.1'!I23</f>
        <v>77575.225274491051</v>
      </c>
      <c r="J23" s="37">
        <f>IF(I23&lt;&gt;0,H23/I23,0)</f>
        <v>8.7708588430479281E-2</v>
      </c>
      <c r="K23" s="11">
        <f>'Table 5.1'!K23</f>
        <v>0</v>
      </c>
      <c r="L23" s="25">
        <f>'Table 5.1'!L23</f>
        <v>0</v>
      </c>
      <c r="M23" s="37">
        <f>IF(L23&lt;&gt;0,K23/L23,0)</f>
        <v>0</v>
      </c>
      <c r="N23" s="11">
        <f>'Table 5.1'!N23</f>
        <v>71.753323274868848</v>
      </c>
      <c r="O23" s="25">
        <f>'Table 5.1'!O23</f>
        <v>818.08776721726497</v>
      </c>
      <c r="P23" s="37">
        <f>IF(O23&lt;&gt;0,N23/O23,0)</f>
        <v>8.7708588430479295E-2</v>
      </c>
      <c r="Q23" s="11">
        <f>SUM(B23,E23,H23,K23,N23)</f>
        <v>19896.019013690289</v>
      </c>
      <c r="R23" s="25">
        <f>SUM(C23,F23,I23,L23,O23)</f>
        <v>226842.31236329299</v>
      </c>
      <c r="S23" s="37">
        <f>IF(R23&lt;&gt;0,Q23/R23,0)</f>
        <v>8.7708588430479295E-2</v>
      </c>
    </row>
    <row r="24" spans="1:19" ht="5.0999999999999996" customHeight="1" x14ac:dyDescent="0.25">
      <c r="A24" s="35"/>
      <c r="B24" s="11"/>
      <c r="C24" s="32"/>
      <c r="D24" s="36"/>
      <c r="E24" s="11"/>
      <c r="F24" s="32"/>
      <c r="G24" s="36"/>
      <c r="H24" s="11"/>
      <c r="I24" s="32"/>
      <c r="J24" s="36"/>
      <c r="K24" s="11"/>
      <c r="L24" s="32"/>
      <c r="M24" s="36"/>
      <c r="N24" s="11"/>
      <c r="O24" s="32"/>
      <c r="P24" s="36"/>
      <c r="Q24" s="35"/>
      <c r="R24" s="32"/>
      <c r="S24" s="36"/>
    </row>
    <row r="25" spans="1:19" x14ac:dyDescent="0.25">
      <c r="A25" s="122" t="s">
        <v>7</v>
      </c>
      <c r="B25" s="11"/>
      <c r="C25" s="32"/>
      <c r="D25" s="36"/>
      <c r="E25" s="11"/>
      <c r="F25" s="32"/>
      <c r="G25" s="36"/>
      <c r="H25" s="11"/>
      <c r="I25" s="32"/>
      <c r="J25" s="36"/>
      <c r="K25" s="11"/>
      <c r="L25" s="32"/>
      <c r="M25" s="36"/>
      <c r="N25" s="11"/>
      <c r="O25" s="32"/>
      <c r="P25" s="36"/>
      <c r="Q25" s="35"/>
      <c r="R25" s="32"/>
      <c r="S25" s="36"/>
    </row>
    <row r="26" spans="1:19" x14ac:dyDescent="0.25">
      <c r="A26" s="123" t="s">
        <v>13</v>
      </c>
      <c r="B26" s="11">
        <f>'Table 5.1'!B26+'Table 5.2'!B52</f>
        <v>2856.7258063629361</v>
      </c>
      <c r="C26" s="25">
        <f>'Table 5.1'!C26+'Table 5.2'!C52</f>
        <v>7021.218472704425</v>
      </c>
      <c r="D26" s="37">
        <f>IF(C26&lt;&gt;0,B26/C26,0)</f>
        <v>0.40687037691088762</v>
      </c>
      <c r="E26" s="11">
        <f>'Table 5.1'!E26+'Table 5.2'!E52</f>
        <v>12112.212980842924</v>
      </c>
      <c r="F26" s="25">
        <f>'Table 5.1'!F26+'Table 5.2'!F52</f>
        <v>29769.218080715007</v>
      </c>
      <c r="G26" s="37">
        <f>IF(F26&lt;&gt;0,E26/F26,0)</f>
        <v>0.40687037691088757</v>
      </c>
      <c r="H26" s="11">
        <f>'Table 5.1'!H26+'Table 5.2'!H52</f>
        <v>2065.7400625293794</v>
      </c>
      <c r="I26" s="25">
        <f>'Table 5.1'!I26+'Table 5.2'!I52</f>
        <v>5077.1454000000003</v>
      </c>
      <c r="J26" s="37">
        <f>IF(I26&lt;&gt;0,H26/I26,0)</f>
        <v>0.40687037691088762</v>
      </c>
      <c r="K26" s="11">
        <f>'Table 5.1'!K26+'Table 5.2'!K52</f>
        <v>2332.0882035727391</v>
      </c>
      <c r="L26" s="25">
        <f>'Table 5.1'!L26+'Table 5.2'!L52</f>
        <v>5731.7719251984527</v>
      </c>
      <c r="M26" s="37">
        <f>IF(L26&lt;&gt;0,K26/L26,0)</f>
        <v>0.40687037691088773</v>
      </c>
      <c r="N26" s="11">
        <f>'Table 5.1'!N26+'Table 5.2'!N52</f>
        <v>8.4453797563549351</v>
      </c>
      <c r="O26" s="25">
        <f>'Table 5.1'!O26+'Table 5.2'!O52</f>
        <v>20.756929566795751</v>
      </c>
      <c r="P26" s="37">
        <f>IF(O26&lt;&gt;0,N26/O26,0)</f>
        <v>0.40687037691088762</v>
      </c>
      <c r="Q26" s="11">
        <f>SUM(B26,E26,H26,K26,N26)</f>
        <v>19375.212433064335</v>
      </c>
      <c r="R26" s="25">
        <f>SUM(C26,F26,I26,L26,O26)</f>
        <v>47620.110808184676</v>
      </c>
      <c r="S26" s="37">
        <f>IF(R26&lt;&gt;0,Q26/R26,0)</f>
        <v>0.40687037691088768</v>
      </c>
    </row>
    <row r="27" spans="1:19" ht="5.0999999999999996" customHeight="1" x14ac:dyDescent="0.25">
      <c r="A27" s="35"/>
      <c r="B27" s="11"/>
      <c r="C27" s="32"/>
      <c r="D27" s="36"/>
      <c r="E27" s="11"/>
      <c r="F27" s="32"/>
      <c r="G27" s="36"/>
      <c r="H27" s="11"/>
      <c r="I27" s="32"/>
      <c r="J27" s="36"/>
      <c r="K27" s="11"/>
      <c r="L27" s="32"/>
      <c r="M27" s="36"/>
      <c r="N27" s="11"/>
      <c r="O27" s="32"/>
      <c r="P27" s="36"/>
      <c r="Q27" s="35"/>
      <c r="R27" s="32"/>
      <c r="S27" s="36"/>
    </row>
    <row r="28" spans="1:19" x14ac:dyDescent="0.25">
      <c r="A28" s="124" t="s">
        <v>43</v>
      </c>
      <c r="B28" s="11">
        <f>SUM(B19:B27)</f>
        <v>16978.37868117333</v>
      </c>
      <c r="C28" s="25">
        <f>'Table 5.1'!C28+'Table 5.2'!C54</f>
        <v>254221.03019035194</v>
      </c>
      <c r="D28" s="37">
        <f>IF(C28&lt;&gt;0,B28/C28,0)</f>
        <v>6.6785893631461188E-2</v>
      </c>
      <c r="E28" s="11">
        <f>SUM(E19:E27)</f>
        <v>22236.123790936304</v>
      </c>
      <c r="F28" s="25">
        <f>'Table 5.1'!F28+'Table 5.2'!F54</f>
        <v>29875.690061000005</v>
      </c>
      <c r="G28" s="37">
        <f>IF(F28&lt;&gt;0,E28/F28,0)</f>
        <v>0.74428820708524956</v>
      </c>
      <c r="H28" s="11">
        <f>SUM(H19:H27)</f>
        <v>10010.536201280336</v>
      </c>
      <c r="I28" s="25">
        <f>'Table 5.1'!I28+'Table 5.2'!I54</f>
        <v>134043.353</v>
      </c>
      <c r="J28" s="37">
        <f>IF(I28&lt;&gt;0,H28/I28,0)</f>
        <v>7.4681332399080883E-2</v>
      </c>
      <c r="K28" s="11">
        <f>SUM(K19:K27)</f>
        <v>5463.0398112459234</v>
      </c>
      <c r="L28" s="25">
        <f>'Table 5.1'!L28+'Table 5.2'!L54</f>
        <v>5731.7719251984527</v>
      </c>
      <c r="M28" s="37">
        <f>IF(L28&lt;&gt;0,K28/L28,0)</f>
        <v>0.95311535115849455</v>
      </c>
      <c r="N28" s="11">
        <f>SUM(N19:N27)</f>
        <v>80.198703031223786</v>
      </c>
      <c r="O28" s="25">
        <f>'Table 5.1'!O28+'Table 5.2'!O54</f>
        <v>1383.79530445305</v>
      </c>
      <c r="P28" s="37">
        <f>IF(O28&lt;&gt;0,N28/O28,0)</f>
        <v>5.7955611478912053E-2</v>
      </c>
      <c r="Q28" s="11">
        <f>SUM(Q19:Q27)</f>
        <v>54768.277187667118</v>
      </c>
      <c r="R28" s="25">
        <f>SUM(C28,F28,I28,L28,O28)</f>
        <v>425255.64048100344</v>
      </c>
      <c r="S28" s="37">
        <f>IF(R28&lt;&gt;0,Q28/R28,0)</f>
        <v>0.12878906703205426</v>
      </c>
    </row>
    <row r="29" spans="1:19" x14ac:dyDescent="0.25">
      <c r="A29" s="126"/>
      <c r="B29" s="11"/>
      <c r="C29" s="32"/>
      <c r="D29" s="36"/>
      <c r="E29" s="11"/>
      <c r="F29" s="32"/>
      <c r="G29" s="36"/>
      <c r="H29" s="11"/>
      <c r="I29" s="32"/>
      <c r="J29" s="36"/>
      <c r="K29" s="11"/>
      <c r="L29" s="32"/>
      <c r="M29" s="36"/>
      <c r="N29" s="11"/>
      <c r="O29" s="32"/>
      <c r="P29" s="36"/>
      <c r="Q29" s="35"/>
      <c r="R29" s="32"/>
      <c r="S29" s="36"/>
    </row>
    <row r="30" spans="1:19" x14ac:dyDescent="0.25">
      <c r="A30" s="127" t="s">
        <v>44</v>
      </c>
      <c r="B30" s="39">
        <f>SUM(B16,B28)</f>
        <v>27113.844212254735</v>
      </c>
      <c r="C30" s="40">
        <f>SUM(C16,C28)</f>
        <v>414985.67470335192</v>
      </c>
      <c r="D30" s="41">
        <f>IF(C30&lt;&gt;0,B30/C30,0)</f>
        <v>6.533681971464865E-2</v>
      </c>
      <c r="E30" s="39">
        <f>SUM(E16,E28)</f>
        <v>45808.36756259414</v>
      </c>
      <c r="F30" s="40">
        <f>SUM(F16,F28)</f>
        <v>77014.752635073077</v>
      </c>
      <c r="G30" s="41">
        <f>IF(F30&lt;&gt;0,E30/F30,0)</f>
        <v>0.59479990515132386</v>
      </c>
      <c r="H30" s="39">
        <f>SUM(H16,H28)</f>
        <v>14986.432420644373</v>
      </c>
      <c r="I30" s="40">
        <f>SUM(I16,I28)</f>
        <v>211339.027</v>
      </c>
      <c r="J30" s="41">
        <f>IF(I30&lt;&gt;0,H30/I30,0)</f>
        <v>7.0911807598339954E-2</v>
      </c>
      <c r="K30" s="39">
        <f>SUM(K16,K28)</f>
        <v>6045.3996568310458</v>
      </c>
      <c r="L30" s="40">
        <f>SUM(L16,L28)</f>
        <v>6880.6523999999981</v>
      </c>
      <c r="M30" s="41">
        <f>IF(L30&lt;&gt;0,K30/L30,0)</f>
        <v>0.87860849602445368</v>
      </c>
      <c r="N30" s="39">
        <f>SUM(N16,N28)</f>
        <v>82.822586556166712</v>
      </c>
      <c r="O30" s="40">
        <f>SUM(O16,O28)</f>
        <v>1427.2944229530549</v>
      </c>
      <c r="P30" s="41">
        <f>IF(O30&lt;&gt;0,N30/O30,0)</f>
        <v>5.8027681762258823E-2</v>
      </c>
      <c r="Q30" s="39">
        <f>SUM(Q16,Q28)</f>
        <v>94036.866438880461</v>
      </c>
      <c r="R30" s="40">
        <f>SUM(R16,R28)</f>
        <v>711647.40116137802</v>
      </c>
      <c r="S30" s="41">
        <f>IF(R30&lt;&gt;0,Q30/R30,0)</f>
        <v>0.1321396892413523</v>
      </c>
    </row>
    <row r="31" spans="1:19" hidden="1" x14ac:dyDescent="0.25"/>
    <row r="32" spans="1:19" ht="12.75" hidden="1" customHeight="1" x14ac:dyDescent="0.25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Q32" s="9">
        <v>0</v>
      </c>
      <c r="R32" s="9">
        <v>0</v>
      </c>
      <c r="S32" s="9">
        <v>0</v>
      </c>
    </row>
    <row r="33" spans="1:19" ht="12.75" hidden="1" customHeight="1" x14ac:dyDescent="0.25">
      <c r="C33" s="9">
        <v>0</v>
      </c>
      <c r="F33" s="9">
        <v>0</v>
      </c>
      <c r="I33" s="9">
        <v>0</v>
      </c>
      <c r="J33" s="28"/>
      <c r="L33" s="9">
        <v>-3.694822225952521E-13</v>
      </c>
      <c r="M33" s="28"/>
      <c r="O33" s="9">
        <v>0</v>
      </c>
      <c r="P33" s="28"/>
      <c r="Q33" s="9">
        <v>0</v>
      </c>
      <c r="R33" s="9">
        <v>0</v>
      </c>
      <c r="S33" s="9">
        <v>0</v>
      </c>
    </row>
    <row r="34" spans="1:19" ht="12.75" hidden="1" customHeight="1" x14ac:dyDescent="0.25">
      <c r="B34" s="9">
        <v>0</v>
      </c>
      <c r="C34" s="9">
        <v>0</v>
      </c>
      <c r="E34" s="9">
        <v>0</v>
      </c>
      <c r="F34" s="9">
        <v>0</v>
      </c>
      <c r="H34" s="9">
        <v>0</v>
      </c>
      <c r="I34" s="9">
        <v>0</v>
      </c>
      <c r="K34" s="9">
        <v>4.5474735088646412E-13</v>
      </c>
      <c r="L34" s="9">
        <v>0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</row>
    <row r="35" spans="1:19" ht="12.75" hidden="1" customHeight="1" x14ac:dyDescent="0.25">
      <c r="B35" s="50"/>
      <c r="C35" s="50"/>
      <c r="D35" s="7"/>
      <c r="E35" s="50"/>
      <c r="F35" s="50"/>
      <c r="G35" s="7"/>
      <c r="H35" s="50"/>
      <c r="I35" s="50"/>
      <c r="J35" s="7"/>
      <c r="K35" s="50"/>
      <c r="L35" s="50"/>
      <c r="M35" s="7"/>
      <c r="N35" s="50"/>
      <c r="O35" s="50"/>
      <c r="Q35" s="9">
        <v>0</v>
      </c>
      <c r="R35" s="50"/>
      <c r="S35" s="50"/>
    </row>
    <row r="36" spans="1:19" ht="12.75" customHeight="1" x14ac:dyDescent="0.25">
      <c r="A36" s="15"/>
      <c r="B36" s="15"/>
      <c r="C36" s="15"/>
      <c r="D36" s="15"/>
      <c r="E36" s="15"/>
    </row>
    <row r="37" spans="1:19" ht="12.75" customHeight="1" x14ac:dyDescent="0.25">
      <c r="A37" s="31" t="s">
        <v>27</v>
      </c>
      <c r="C37" s="24"/>
      <c r="F37" s="24"/>
      <c r="I37" s="24"/>
      <c r="L37" s="24"/>
      <c r="O37" s="24"/>
      <c r="R37" s="24"/>
    </row>
    <row r="38" spans="1:19" ht="12.75" customHeight="1" x14ac:dyDescent="0.25">
      <c r="A38" s="83" t="s">
        <v>96</v>
      </c>
      <c r="C38" s="24"/>
      <c r="F38" s="24"/>
      <c r="I38" s="24"/>
      <c r="L38" s="24"/>
      <c r="O38" s="24"/>
      <c r="R38" s="24"/>
    </row>
    <row r="39" spans="1:19" ht="12.75" customHeight="1" x14ac:dyDescent="0.25"/>
    <row r="40" spans="1:19" ht="12.75" customHeight="1" x14ac:dyDescent="0.25">
      <c r="C40" s="29"/>
      <c r="F40" s="29"/>
    </row>
    <row r="41" spans="1:19" ht="12.75" customHeight="1" x14ac:dyDescent="0.25">
      <c r="C41" s="29"/>
      <c r="F41" s="29"/>
    </row>
    <row r="42" spans="1:19" ht="12.75" customHeight="1" x14ac:dyDescent="0.25"/>
    <row r="43" spans="1:19" ht="12.75" customHeight="1" x14ac:dyDescent="0.25"/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  <row r="51" ht="12.75" customHeight="1" x14ac:dyDescent="0.25"/>
  </sheetData>
  <phoneticPr fontId="5" type="noConversion"/>
  <printOptions horizontalCentered="1"/>
  <pageMargins left="0.75" right="0.75" top="1" bottom="1" header="0.5" footer="0.5"/>
  <pageSetup scale="73" orientation="landscape" r:id="rId1"/>
  <headerFooter alignWithMargins="0">
    <oddFooter>&amp;L&amp;F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50"/>
  <sheetViews>
    <sheetView zoomScale="70" workbookViewId="0"/>
  </sheetViews>
  <sheetFormatPr defaultRowHeight="13.2" x14ac:dyDescent="0.25"/>
  <cols>
    <col min="1" max="1" width="22.88671875" customWidth="1"/>
    <col min="2" max="3" width="8.332031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33203125" customWidth="1"/>
    <col min="19" max="19" width="7.6640625" customWidth="1"/>
  </cols>
  <sheetData>
    <row r="1" spans="1:19" ht="15.6" x14ac:dyDescent="0.3">
      <c r="A1" s="181" t="s">
        <v>93</v>
      </c>
    </row>
    <row r="2" spans="1:19" ht="15.6" x14ac:dyDescent="0.3">
      <c r="A2" s="30" t="s">
        <v>95</v>
      </c>
    </row>
    <row r="3" spans="1:19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x14ac:dyDescent="0.25">
      <c r="A7" s="44" t="s">
        <v>28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x14ac:dyDescent="0.25">
      <c r="A8" s="33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x14ac:dyDescent="0.25">
      <c r="A9" s="1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x14ac:dyDescent="0.25">
      <c r="A10" s="14" t="s">
        <v>1</v>
      </c>
      <c r="B10" s="11">
        <v>0</v>
      </c>
      <c r="C10" s="25">
        <v>157386.90659030501</v>
      </c>
      <c r="D10" s="176">
        <f>IF(C10&lt;&gt;0,B10/C10,0)</f>
        <v>0</v>
      </c>
      <c r="E10" s="11">
        <v>0</v>
      </c>
      <c r="F10" s="25">
        <v>710.74385797250045</v>
      </c>
      <c r="G10" s="37">
        <f>IF(F10&lt;&gt;0,E10/F10,0)</f>
        <v>0</v>
      </c>
      <c r="H10" s="11">
        <v>0</v>
      </c>
      <c r="I10" s="25">
        <v>75444.995439999999</v>
      </c>
      <c r="J10" s="176">
        <f>IF(I10&lt;&gt;0,H10/I10,0)</f>
        <v>0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42.846631722504796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233585.49252</v>
      </c>
      <c r="S10" s="37">
        <f>IF(R10&lt;&gt;0,Q10/R10,0)</f>
        <v>0</v>
      </c>
    </row>
    <row r="11" spans="1:19" x14ac:dyDescent="0.25">
      <c r="A11" s="51" t="s">
        <v>12</v>
      </c>
      <c r="B11" s="52">
        <v>0</v>
      </c>
      <c r="C11" s="53">
        <v>0</v>
      </c>
      <c r="D11" s="177">
        <f>IF(C11&lt;&gt;0,B11/C11,0)</f>
        <v>0</v>
      </c>
      <c r="E11" s="52">
        <v>0</v>
      </c>
      <c r="F11" s="53">
        <v>0</v>
      </c>
      <c r="G11" s="54">
        <f>IF(F11&lt;&gt;0,E11/F11,0)</f>
        <v>0</v>
      </c>
      <c r="H11" s="52">
        <v>0</v>
      </c>
      <c r="I11" s="53">
        <v>0</v>
      </c>
      <c r="J11" s="177">
        <f>IF(I11&lt;&gt;0,H11/I11,0)</f>
        <v>0</v>
      </c>
      <c r="K11" s="52">
        <v>0</v>
      </c>
      <c r="L11" s="53">
        <v>0</v>
      </c>
      <c r="M11" s="54">
        <f>IF(L11&lt;&gt;0,K11/L11,0)</f>
        <v>0</v>
      </c>
      <c r="N11" s="52">
        <v>0</v>
      </c>
      <c r="O11" s="53">
        <v>0</v>
      </c>
      <c r="P11" s="54">
        <f>IF(O11&lt;&gt;0,N11/O11,0)</f>
        <v>0</v>
      </c>
      <c r="Q11" s="52">
        <f>SUM(B11,E11,H11,K11,N11)</f>
        <v>0</v>
      </c>
      <c r="R11" s="53">
        <f>SUM(C11,F11,I11,L11,O11)</f>
        <v>0</v>
      </c>
      <c r="S11" s="54">
        <f>IF(R11&lt;&gt;0,Q11/R11,0)</f>
        <v>0</v>
      </c>
    </row>
    <row r="12" spans="1:19" ht="5.0999999999999996" customHeight="1" x14ac:dyDescent="0.25">
      <c r="B12" s="11"/>
      <c r="C12" s="32"/>
      <c r="D12" s="176"/>
      <c r="E12" s="11"/>
      <c r="F12" s="32"/>
      <c r="G12" s="37"/>
      <c r="H12" s="11"/>
      <c r="I12" s="32"/>
      <c r="J12" s="176"/>
      <c r="K12" s="11"/>
      <c r="L12" s="32"/>
      <c r="M12" s="36"/>
      <c r="N12" s="11"/>
      <c r="O12" s="32"/>
      <c r="P12" s="36"/>
      <c r="Q12" s="35"/>
      <c r="R12" s="32"/>
      <c r="S12" s="36"/>
    </row>
    <row r="13" spans="1:19" x14ac:dyDescent="0.25">
      <c r="A13" s="1" t="s">
        <v>25</v>
      </c>
      <c r="B13" s="11"/>
      <c r="C13" s="32"/>
      <c r="D13" s="176"/>
      <c r="E13" s="11"/>
      <c r="F13" s="32"/>
      <c r="G13" s="37"/>
      <c r="H13" s="11"/>
      <c r="I13" s="32"/>
      <c r="J13" s="176"/>
      <c r="K13" s="11"/>
      <c r="L13" s="32"/>
      <c r="M13" s="36"/>
      <c r="N13" s="11"/>
      <c r="O13" s="32"/>
      <c r="P13" s="36"/>
      <c r="Q13" s="35"/>
      <c r="R13" s="32"/>
      <c r="S13" s="36"/>
    </row>
    <row r="14" spans="1:19" x14ac:dyDescent="0.25">
      <c r="A14" s="14" t="s">
        <v>13</v>
      </c>
      <c r="B14" s="11">
        <v>1214.899075490986</v>
      </c>
      <c r="C14" s="25">
        <v>2396.754922695</v>
      </c>
      <c r="D14" s="176">
        <f>IF(C14&lt;&gt;0,B14/C14,0)</f>
        <v>0.50689332646698326</v>
      </c>
      <c r="E14" s="11">
        <v>5.4863652553348921</v>
      </c>
      <c r="F14" s="25">
        <v>10.823510527500009</v>
      </c>
      <c r="G14" s="37">
        <f>IF(F14&lt;&gt;0,E14/F14,0)</f>
        <v>0.50689332646698326</v>
      </c>
      <c r="H14" s="11">
        <v>582.37408178479154</v>
      </c>
      <c r="I14" s="25">
        <v>1148.9085600000003</v>
      </c>
      <c r="J14" s="176">
        <f>IF(I14&lt;&gt;0,H14/I14,0)</f>
        <v>0.50689332646698304</v>
      </c>
      <c r="K14" s="11">
        <v>0</v>
      </c>
      <c r="L14" s="25">
        <v>0</v>
      </c>
      <c r="M14" s="37">
        <f>IF(L14&lt;&gt;0,K14/L14,0)</f>
        <v>0</v>
      </c>
      <c r="N14" s="11">
        <v>0.33074119312273442</v>
      </c>
      <c r="O14" s="25">
        <v>0.652486777500073</v>
      </c>
      <c r="P14" s="37">
        <f>IF(O14&lt;&gt;0,N14/O14,0)</f>
        <v>0.50689332646698337</v>
      </c>
      <c r="Q14" s="11">
        <f>SUM(B14,E14,H14,K14,N14)</f>
        <v>1803.0902637242352</v>
      </c>
      <c r="R14" s="25">
        <f>SUM(C14,F14,I14,L14,O14)</f>
        <v>3557.1394800000003</v>
      </c>
      <c r="S14" s="37">
        <f>IF(R14&lt;&gt;0,Q14/R14,0)</f>
        <v>0.50689332646698326</v>
      </c>
    </row>
    <row r="15" spans="1:19" ht="5.0999999999999996" customHeight="1" x14ac:dyDescent="0.25">
      <c r="B15" s="11"/>
      <c r="C15" s="32"/>
      <c r="D15" s="176"/>
      <c r="E15" s="11"/>
      <c r="F15" s="32"/>
      <c r="G15" s="37"/>
      <c r="H15" s="11"/>
      <c r="I15" s="32"/>
      <c r="J15" s="176"/>
      <c r="K15" s="11"/>
      <c r="L15" s="32"/>
      <c r="M15" s="36"/>
      <c r="N15" s="11"/>
      <c r="O15" s="32"/>
      <c r="P15" s="36"/>
      <c r="Q15" s="35"/>
      <c r="R15" s="32"/>
      <c r="S15" s="36"/>
    </row>
    <row r="16" spans="1:19" x14ac:dyDescent="0.25">
      <c r="A16" s="8" t="s">
        <v>23</v>
      </c>
      <c r="B16" s="11">
        <f>SUM(B10:B15)</f>
        <v>1214.899075490986</v>
      </c>
      <c r="C16" s="25">
        <f>SUM(C10:C15)</f>
        <v>159783.661513</v>
      </c>
      <c r="D16" s="176">
        <f>IF(C16&lt;&gt;0,B16/C16,0)</f>
        <v>7.6033998970047494E-3</v>
      </c>
      <c r="E16" s="11">
        <f>SUM(E10:E15)</f>
        <v>5.4863652553348921</v>
      </c>
      <c r="F16" s="25">
        <f>SUM(F10:F15)</f>
        <v>721.5673685000005</v>
      </c>
      <c r="G16" s="37">
        <f>IF(F16&lt;&gt;0,E16/F16,0)</f>
        <v>7.6033998970047494E-3</v>
      </c>
      <c r="H16" s="11">
        <f>SUM(H10:H15)</f>
        <v>582.37408178479154</v>
      </c>
      <c r="I16" s="25">
        <f>SUM(I10:I15)</f>
        <v>76593.903999999995</v>
      </c>
      <c r="J16" s="176">
        <f>IF(I16&lt;&gt;0,H16/I16,0)</f>
        <v>7.6033998970047485E-3</v>
      </c>
      <c r="K16" s="11">
        <f>SUM(K10:K15)</f>
        <v>0</v>
      </c>
      <c r="L16" s="25">
        <f>SUM(L10:L15)</f>
        <v>0</v>
      </c>
      <c r="M16" s="37">
        <f>IF(L16&lt;&gt;0,K16/L16,0)</f>
        <v>0</v>
      </c>
      <c r="N16" s="11">
        <f>SUM(N10:N15)</f>
        <v>0.33074119312273442</v>
      </c>
      <c r="O16" s="25">
        <f>SUM(O10:O15)</f>
        <v>43.499118500004869</v>
      </c>
      <c r="P16" s="37">
        <f>IF(O16&lt;&gt;0,N16/O16,0)</f>
        <v>7.6033998970047494E-3</v>
      </c>
      <c r="Q16" s="11">
        <f>SUM(Q10:Q15)</f>
        <v>1803.0902637242352</v>
      </c>
      <c r="R16" s="25">
        <f>SUM(R10:R15)</f>
        <v>237142.63200000001</v>
      </c>
      <c r="S16" s="37">
        <f>IF(R16&lt;&gt;0,Q16/R16,0)</f>
        <v>7.6033998970047494E-3</v>
      </c>
    </row>
    <row r="17" spans="1:19" x14ac:dyDescent="0.25">
      <c r="B17" s="11"/>
      <c r="C17" s="38"/>
      <c r="D17" s="176"/>
      <c r="E17" s="11"/>
      <c r="F17" s="38"/>
      <c r="G17" s="37"/>
      <c r="H17" s="11"/>
      <c r="I17" s="38"/>
      <c r="J17" s="176"/>
      <c r="K17" s="11"/>
      <c r="L17" s="38"/>
      <c r="M17" s="36"/>
      <c r="N17" s="11"/>
      <c r="O17" s="38"/>
      <c r="P17" s="36"/>
      <c r="Q17" s="35"/>
      <c r="R17" s="32"/>
      <c r="S17" s="36"/>
    </row>
    <row r="18" spans="1:19" x14ac:dyDescent="0.25">
      <c r="A18" s="33" t="s">
        <v>11</v>
      </c>
      <c r="B18" s="11"/>
      <c r="C18" s="32"/>
      <c r="D18" s="176"/>
      <c r="E18" s="11"/>
      <c r="F18" s="32"/>
      <c r="G18" s="37"/>
      <c r="H18" s="11"/>
      <c r="I18" s="32"/>
      <c r="J18" s="176"/>
      <c r="K18" s="11"/>
      <c r="L18" s="32"/>
      <c r="M18" s="36"/>
      <c r="N18" s="11"/>
      <c r="O18" s="32"/>
      <c r="P18" s="36"/>
      <c r="Q18" s="35"/>
      <c r="R18" s="32"/>
      <c r="S18" s="36"/>
    </row>
    <row r="19" spans="1:19" x14ac:dyDescent="0.25">
      <c r="A19" s="1" t="s">
        <v>14</v>
      </c>
      <c r="B19" s="11">
        <v>0</v>
      </c>
      <c r="C19" s="32">
        <v>0</v>
      </c>
      <c r="D19" s="176">
        <f>IF(C19&lt;&gt;0,B19/C19,0)</f>
        <v>0</v>
      </c>
      <c r="E19" s="11">
        <v>0</v>
      </c>
      <c r="F19" s="32">
        <v>0</v>
      </c>
      <c r="G19" s="37">
        <f>IF(F19&lt;&gt;0,E19/F19,0)</f>
        <v>0</v>
      </c>
      <c r="H19" s="11">
        <v>0</v>
      </c>
      <c r="I19" s="32">
        <v>0</v>
      </c>
      <c r="J19" s="176">
        <f>IF(I19&lt;&gt;0,H19/I19,0)</f>
        <v>0</v>
      </c>
      <c r="K19" s="11">
        <v>0</v>
      </c>
      <c r="L19" s="32">
        <v>0</v>
      </c>
      <c r="M19" s="37">
        <f>IF(L19&lt;&gt;0,K19/L19,0)</f>
        <v>0</v>
      </c>
      <c r="N19" s="11">
        <v>0</v>
      </c>
      <c r="O19" s="32">
        <v>0</v>
      </c>
      <c r="P19" s="37">
        <f>IF(O19&lt;&gt;0,N19/O19,0)</f>
        <v>0</v>
      </c>
      <c r="Q19" s="11">
        <f>SUM(B19,E19,H19,K19,N19)</f>
        <v>0</v>
      </c>
      <c r="R19" s="25">
        <f>SUM(C19,F19,I19,L19,O19)</f>
        <v>0</v>
      </c>
      <c r="S19" s="37">
        <f>IF(R19&lt;&gt;0,Q19/R19,0)</f>
        <v>0</v>
      </c>
    </row>
    <row r="20" spans="1:19" ht="5.0999999999999996" customHeight="1" x14ac:dyDescent="0.25">
      <c r="B20" s="11"/>
      <c r="C20" s="32"/>
      <c r="D20" s="176"/>
      <c r="E20" s="11"/>
      <c r="F20" s="32"/>
      <c r="G20" s="37"/>
      <c r="H20" s="11"/>
      <c r="I20" s="32"/>
      <c r="J20" s="176"/>
      <c r="K20" s="11"/>
      <c r="L20" s="32"/>
      <c r="M20" s="36"/>
      <c r="N20" s="11"/>
      <c r="O20" s="32"/>
      <c r="P20" s="36"/>
      <c r="Q20" s="35"/>
      <c r="R20" s="32"/>
      <c r="S20" s="36"/>
    </row>
    <row r="21" spans="1:19" x14ac:dyDescent="0.25">
      <c r="A21" s="1" t="s">
        <v>8</v>
      </c>
      <c r="B21" s="11"/>
      <c r="C21" s="32"/>
      <c r="D21" s="176"/>
      <c r="E21" s="11"/>
      <c r="F21" s="32"/>
      <c r="G21" s="37"/>
      <c r="H21" s="11"/>
      <c r="I21" s="32"/>
      <c r="J21" s="176"/>
      <c r="K21" s="11"/>
      <c r="L21" s="32"/>
      <c r="M21" s="36"/>
      <c r="N21" s="11"/>
      <c r="O21" s="32"/>
      <c r="P21" s="36"/>
      <c r="Q21" s="35"/>
      <c r="R21" s="32"/>
      <c r="S21" s="36"/>
    </row>
    <row r="22" spans="1:19" x14ac:dyDescent="0.25">
      <c r="A22" s="14" t="s">
        <v>1</v>
      </c>
      <c r="B22" s="11">
        <v>0</v>
      </c>
      <c r="C22" s="25">
        <v>247199.81171764751</v>
      </c>
      <c r="D22" s="176">
        <f>IF(C22&lt;&gt;0,B22/C22,0)</f>
        <v>0</v>
      </c>
      <c r="E22" s="11">
        <v>0</v>
      </c>
      <c r="F22" s="25">
        <v>106.47198028500006</v>
      </c>
      <c r="G22" s="37">
        <f>IF(F22&lt;&gt;0,E22/F22,0)</f>
        <v>0</v>
      </c>
      <c r="H22" s="11">
        <v>0</v>
      </c>
      <c r="I22" s="25">
        <v>128966.20760000001</v>
      </c>
      <c r="J22" s="176">
        <f>IF(I22&lt;&gt;0,H22/I22,0)</f>
        <v>0</v>
      </c>
      <c r="K22" s="11">
        <v>0</v>
      </c>
      <c r="L22" s="25">
        <v>0</v>
      </c>
      <c r="M22" s="37">
        <f>IF(L22&lt;&gt;0,K22/L22,0)</f>
        <v>0</v>
      </c>
      <c r="N22" s="11">
        <v>0</v>
      </c>
      <c r="O22" s="25">
        <v>1363.0383748862541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377635.52967281878</v>
      </c>
      <c r="S22" s="37">
        <f>IF(R22&lt;&gt;0,Q22/R22,0)</f>
        <v>0</v>
      </c>
    </row>
    <row r="23" spans="1:19" x14ac:dyDescent="0.25">
      <c r="A23" s="51" t="s">
        <v>12</v>
      </c>
      <c r="B23" s="52">
        <v>0</v>
      </c>
      <c r="C23" s="53">
        <v>0</v>
      </c>
      <c r="D23" s="177">
        <f>IF(C23&lt;&gt;0,B23/C23,0)</f>
        <v>0</v>
      </c>
      <c r="E23" s="52">
        <v>0</v>
      </c>
      <c r="F23" s="53">
        <v>0</v>
      </c>
      <c r="G23" s="54">
        <f>IF(F23&lt;&gt;0,E23/F23,0)</f>
        <v>0</v>
      </c>
      <c r="H23" s="52">
        <v>0</v>
      </c>
      <c r="I23" s="53">
        <v>0</v>
      </c>
      <c r="J23" s="177">
        <f>IF(I23&lt;&gt;0,H23/I23,0)</f>
        <v>0</v>
      </c>
      <c r="K23" s="52">
        <v>0</v>
      </c>
      <c r="L23" s="53">
        <v>0</v>
      </c>
      <c r="M23" s="54">
        <f>IF(L23&lt;&gt;0,K23/L23,0)</f>
        <v>0</v>
      </c>
      <c r="N23" s="52">
        <v>0</v>
      </c>
      <c r="O23" s="53">
        <v>0</v>
      </c>
      <c r="P23" s="54">
        <f>IF(O23&lt;&gt;0,N23/O23,0)</f>
        <v>0</v>
      </c>
      <c r="Q23" s="52">
        <f>SUM(B23,E23,H23,K23,N23)</f>
        <v>0</v>
      </c>
      <c r="R23" s="53">
        <f>SUM(C23,F23,I23,L23,O23)</f>
        <v>0</v>
      </c>
      <c r="S23" s="54">
        <f>IF(R23&lt;&gt;0,Q23/R23,0)</f>
        <v>0</v>
      </c>
    </row>
    <row r="24" spans="1:19" ht="5.0999999999999996" customHeight="1" x14ac:dyDescent="0.25">
      <c r="B24" s="11"/>
      <c r="C24" s="32"/>
      <c r="D24" s="176"/>
      <c r="E24" s="11"/>
      <c r="F24" s="32"/>
      <c r="G24" s="37"/>
      <c r="H24" s="11"/>
      <c r="I24" s="32"/>
      <c r="J24" s="176"/>
      <c r="K24" s="11"/>
      <c r="L24" s="32"/>
      <c r="M24" s="36"/>
      <c r="N24" s="11"/>
      <c r="O24" s="32"/>
      <c r="P24" s="36"/>
      <c r="Q24" s="35"/>
      <c r="R24" s="32"/>
      <c r="S24" s="36"/>
    </row>
    <row r="25" spans="1:19" x14ac:dyDescent="0.25">
      <c r="A25" s="1" t="s">
        <v>25</v>
      </c>
      <c r="B25" s="11"/>
      <c r="C25" s="32"/>
      <c r="D25" s="176"/>
      <c r="E25" s="11"/>
      <c r="F25" s="32"/>
      <c r="G25" s="37"/>
      <c r="H25" s="11"/>
      <c r="I25" s="32"/>
      <c r="J25" s="176"/>
      <c r="K25" s="11"/>
      <c r="L25" s="32"/>
      <c r="M25" s="36"/>
      <c r="N25" s="11"/>
      <c r="O25" s="32"/>
      <c r="P25" s="36"/>
      <c r="Q25" s="35"/>
      <c r="R25" s="32"/>
      <c r="S25" s="36"/>
    </row>
    <row r="26" spans="1:19" x14ac:dyDescent="0.25">
      <c r="A26" s="14" t="s">
        <v>13</v>
      </c>
      <c r="B26" s="11">
        <v>1531.6489426273051</v>
      </c>
      <c r="C26" s="25">
        <v>3764.4641378321958</v>
      </c>
      <c r="D26" s="176">
        <f>IF(C26&lt;&gt;0,B26/C26,0)</f>
        <v>0.40687037691088762</v>
      </c>
      <c r="E26" s="11">
        <v>0.65969992003563305</v>
      </c>
      <c r="F26" s="25">
        <v>1.6214007150000007</v>
      </c>
      <c r="G26" s="37">
        <f>IF(F26&lt;&gt;0,E26/F26,0)</f>
        <v>0.40687037691088768</v>
      </c>
      <c r="H26" s="11">
        <v>799.07405322304226</v>
      </c>
      <c r="I26" s="25">
        <v>1963.9524000000001</v>
      </c>
      <c r="J26" s="176">
        <f>IF(I26&lt;&gt;0,H26/I26,0)</f>
        <v>0.40687037691088757</v>
      </c>
      <c r="K26" s="11">
        <v>0</v>
      </c>
      <c r="L26" s="25">
        <v>0</v>
      </c>
      <c r="M26" s="37">
        <f>IF(L26&lt;&gt;0,K26/L26,0)</f>
        <v>0</v>
      </c>
      <c r="N26" s="11">
        <v>8.4453797563549351</v>
      </c>
      <c r="O26" s="25">
        <v>20.756929566795751</v>
      </c>
      <c r="P26" s="37">
        <f>IF(O26&lt;&gt;0,N26/O26,0)</f>
        <v>0.40687037691088762</v>
      </c>
      <c r="Q26" s="11">
        <f>SUM(B26,E26,H26,K26,N26)</f>
        <v>2339.8280755267383</v>
      </c>
      <c r="R26" s="25">
        <f>SUM(C26,F26,I26,L26,O26)</f>
        <v>5750.7948681139915</v>
      </c>
      <c r="S26" s="37">
        <f>IF(R26&lt;&gt;0,Q26/R26,0)</f>
        <v>0.40687037691088768</v>
      </c>
    </row>
    <row r="27" spans="1:19" ht="5.0999999999999996" customHeight="1" x14ac:dyDescent="0.25">
      <c r="B27" s="11"/>
      <c r="C27" s="32"/>
      <c r="D27" s="176"/>
      <c r="E27" s="11"/>
      <c r="F27" s="32"/>
      <c r="G27" s="37"/>
      <c r="H27" s="11"/>
      <c r="I27" s="32"/>
      <c r="J27" s="176"/>
      <c r="K27" s="11"/>
      <c r="L27" s="32"/>
      <c r="M27" s="36"/>
      <c r="N27" s="11"/>
      <c r="O27" s="32"/>
      <c r="P27" s="36"/>
      <c r="Q27" s="35"/>
      <c r="R27" s="32"/>
      <c r="S27" s="36"/>
    </row>
    <row r="28" spans="1:19" x14ac:dyDescent="0.25">
      <c r="A28" s="8" t="s">
        <v>24</v>
      </c>
      <c r="B28" s="11">
        <f>SUM(B19:B27)</f>
        <v>1531.6489426273051</v>
      </c>
      <c r="C28" s="25">
        <f>SUM(C19:C27)</f>
        <v>250964.2758554797</v>
      </c>
      <c r="D28" s="176">
        <f>IF(C28&lt;&gt;0,B28/C28,0)</f>
        <v>6.1030556536633149E-3</v>
      </c>
      <c r="E28" s="11">
        <f>SUM(E19:E27)</f>
        <v>0.65969992003563305</v>
      </c>
      <c r="F28" s="25">
        <f>SUM(F19:F27)</f>
        <v>108.09338100000006</v>
      </c>
      <c r="G28" s="37">
        <f>IF(F28&lt;&gt;0,E28/F28,0)</f>
        <v>6.103055653663314E-3</v>
      </c>
      <c r="H28" s="11">
        <f>SUM(H19:H27)</f>
        <v>799.07405322304226</v>
      </c>
      <c r="I28" s="25">
        <f>SUM(I19:I27)</f>
        <v>130930.16</v>
      </c>
      <c r="J28" s="176">
        <f>IF(I28&lt;&gt;0,H28/I28,0)</f>
        <v>6.1030556536633132E-3</v>
      </c>
      <c r="K28" s="11">
        <f>SUM(K19:K27)</f>
        <v>0</v>
      </c>
      <c r="L28" s="25">
        <f>SUM(L19:L27)</f>
        <v>0</v>
      </c>
      <c r="M28" s="37">
        <f>IF(L28&lt;&gt;0,K28/L28,0)</f>
        <v>0</v>
      </c>
      <c r="N28" s="11">
        <f>SUM(N19:N27)</f>
        <v>8.4453797563549351</v>
      </c>
      <c r="O28" s="25">
        <f>SUM(O19:O27)</f>
        <v>1383.79530445305</v>
      </c>
      <c r="P28" s="37">
        <f>IF(O28&lt;&gt;0,N28/O28,0)</f>
        <v>6.1030556536633149E-3</v>
      </c>
      <c r="Q28" s="11">
        <f>SUM(Q19:Q27)</f>
        <v>2339.8280755267383</v>
      </c>
      <c r="R28" s="25">
        <f>SUM(R19:R27)</f>
        <v>383386.32454093278</v>
      </c>
      <c r="S28" s="37">
        <f>IF(R28&lt;&gt;0,Q28/R28,0)</f>
        <v>6.1030556536633149E-3</v>
      </c>
    </row>
    <row r="29" spans="1:19" x14ac:dyDescent="0.25">
      <c r="A29" s="2"/>
      <c r="B29" s="11"/>
      <c r="C29" s="32"/>
      <c r="D29" s="176"/>
      <c r="E29" s="11"/>
      <c r="F29" s="32"/>
      <c r="G29" s="37"/>
      <c r="H29" s="11"/>
      <c r="I29" s="32"/>
      <c r="J29" s="176"/>
      <c r="K29" s="11"/>
      <c r="L29" s="32"/>
      <c r="M29" s="36"/>
      <c r="N29" s="11"/>
      <c r="O29" s="32"/>
      <c r="P29" s="36"/>
      <c r="Q29" s="35"/>
      <c r="R29" s="32"/>
      <c r="S29" s="36"/>
    </row>
    <row r="30" spans="1:19" x14ac:dyDescent="0.25">
      <c r="A30" s="2" t="s">
        <v>22</v>
      </c>
      <c r="B30" s="39">
        <f>SUM(B16,B28)</f>
        <v>2746.5480181182911</v>
      </c>
      <c r="C30" s="40">
        <f>SUM(C16,C28)</f>
        <v>410747.93736847967</v>
      </c>
      <c r="D30" s="178">
        <f>IF(C30&lt;&gt;0,B30/C30,0)</f>
        <v>6.6866994773351184E-3</v>
      </c>
      <c r="E30" s="39">
        <f>SUM(E16,E28)</f>
        <v>6.1460651753705253</v>
      </c>
      <c r="F30" s="40">
        <f>SUM(F16,F28)</f>
        <v>829.66074950000052</v>
      </c>
      <c r="G30" s="41">
        <f>IF(F30&lt;&gt;0,E30/F30,0)</f>
        <v>7.4079256841720958E-3</v>
      </c>
      <c r="H30" s="39">
        <f>SUM(H16,H28)</f>
        <v>1381.4481350078338</v>
      </c>
      <c r="I30" s="40">
        <f>SUM(I16,I28)</f>
        <v>207524.06400000001</v>
      </c>
      <c r="J30" s="178">
        <f>IF(I30&lt;&gt;0,H30/I30,0)</f>
        <v>6.6568093761301518E-3</v>
      </c>
      <c r="K30" s="39">
        <f>SUM(K16,K28)</f>
        <v>0</v>
      </c>
      <c r="L30" s="40">
        <f>SUM(L16,L28)</f>
        <v>0</v>
      </c>
      <c r="M30" s="42">
        <f>IF(L30&lt;&gt;0,K30/L30,0)</f>
        <v>0</v>
      </c>
      <c r="N30" s="39">
        <f>SUM(N16,N28)</f>
        <v>8.7761209494776686</v>
      </c>
      <c r="O30" s="40">
        <f>SUM(O16,O28)</f>
        <v>1427.2944229530549</v>
      </c>
      <c r="P30" s="41">
        <f>IF(O30&lt;&gt;0,N30/O30,0)</f>
        <v>6.1487810842278641E-3</v>
      </c>
      <c r="Q30" s="39">
        <f>SUM(Q16,Q28)</f>
        <v>4142.9183392509731</v>
      </c>
      <c r="R30" s="40">
        <f>SUM(R16,R28)</f>
        <v>620528.95654093276</v>
      </c>
      <c r="S30" s="41">
        <f>IF(R30&lt;&gt;0,Q30/R30,0)</f>
        <v>6.6764303189736614E-3</v>
      </c>
    </row>
    <row r="31" spans="1:19" hidden="1" x14ac:dyDescent="0.25"/>
    <row r="32" spans="1:19" ht="12.75" hidden="1" customHeight="1" x14ac:dyDescent="0.25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R32" s="9">
        <v>0</v>
      </c>
      <c r="S32" s="9">
        <v>0</v>
      </c>
    </row>
    <row r="33" spans="1:19" ht="12.75" hidden="1" customHeight="1" x14ac:dyDescent="0.25">
      <c r="C33" s="9">
        <v>0</v>
      </c>
      <c r="F33" s="9">
        <v>0</v>
      </c>
      <c r="I33" s="9">
        <v>0</v>
      </c>
      <c r="J33" s="28"/>
      <c r="L33" s="9">
        <v>0</v>
      </c>
      <c r="M33" s="28"/>
      <c r="O33" s="9">
        <v>0</v>
      </c>
      <c r="P33" s="28"/>
      <c r="R33" s="9">
        <v>0</v>
      </c>
      <c r="S33" s="9">
        <v>0</v>
      </c>
    </row>
    <row r="34" spans="1:19" ht="12.75" hidden="1" customHeight="1" x14ac:dyDescent="0.25">
      <c r="B34" s="50"/>
      <c r="C34" s="9">
        <v>0</v>
      </c>
      <c r="E34" s="50"/>
      <c r="F34" s="9">
        <v>0</v>
      </c>
      <c r="H34" s="50"/>
      <c r="I34" s="9">
        <v>0</v>
      </c>
      <c r="K34" s="50"/>
      <c r="L34" s="9">
        <v>0</v>
      </c>
      <c r="N34" s="50"/>
      <c r="O34" s="9">
        <v>0</v>
      </c>
      <c r="Q34" s="50"/>
      <c r="R34" s="9">
        <v>0</v>
      </c>
      <c r="S34" s="9">
        <v>0</v>
      </c>
    </row>
    <row r="35" spans="1:19" ht="12.75" customHeight="1" x14ac:dyDescent="0.25">
      <c r="A35" s="15"/>
      <c r="B35" s="15"/>
      <c r="C35" s="15"/>
      <c r="D35" s="15"/>
      <c r="E35" s="15"/>
    </row>
    <row r="36" spans="1:19" ht="12.75" customHeight="1" x14ac:dyDescent="0.25">
      <c r="A36" s="31" t="s">
        <v>27</v>
      </c>
      <c r="C36" s="24"/>
      <c r="F36" s="24"/>
      <c r="I36" s="24"/>
      <c r="L36" s="24"/>
      <c r="O36" s="24"/>
      <c r="R36" s="24"/>
    </row>
    <row r="37" spans="1:19" ht="12.75" customHeight="1" x14ac:dyDescent="0.25">
      <c r="A37" s="83" t="s">
        <v>96</v>
      </c>
      <c r="C37" s="24"/>
      <c r="F37" s="24"/>
      <c r="I37" s="24"/>
      <c r="L37" s="24"/>
      <c r="O37" s="24"/>
      <c r="R37" s="24"/>
    </row>
    <row r="38" spans="1:19" ht="12.75" customHeight="1" x14ac:dyDescent="0.25"/>
    <row r="39" spans="1:19" ht="12.75" customHeight="1" x14ac:dyDescent="0.25">
      <c r="C39" s="29"/>
      <c r="F39" s="29"/>
    </row>
    <row r="40" spans="1:19" ht="12.75" customHeight="1" x14ac:dyDescent="0.25">
      <c r="C40" s="179"/>
      <c r="F40" s="179"/>
      <c r="I40" s="179"/>
    </row>
    <row r="41" spans="1:19" ht="12.75" customHeight="1" x14ac:dyDescent="0.25"/>
    <row r="42" spans="1:19" ht="12.75" customHeight="1" x14ac:dyDescent="0.25">
      <c r="C42" s="179"/>
      <c r="F42" s="179"/>
      <c r="I42" s="179"/>
    </row>
    <row r="43" spans="1:19" ht="12.75" customHeight="1" x14ac:dyDescent="0.25">
      <c r="C43" s="179"/>
      <c r="F43" s="179"/>
      <c r="I43" s="179"/>
    </row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</sheetData>
  <phoneticPr fontId="5" type="noConversion"/>
  <printOptions horizontalCentered="1"/>
  <pageMargins left="0.75" right="0.75" top="1" bottom="1" header="0.5" footer="0.5"/>
  <pageSetup scale="73" orientation="landscape" r:id="rId1"/>
  <headerFooter alignWithMargins="0">
    <oddFooter>&amp;L&amp;F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52"/>
  <sheetViews>
    <sheetView zoomScale="70" workbookViewId="0"/>
  </sheetViews>
  <sheetFormatPr defaultRowHeight="13.2" x14ac:dyDescent="0.25"/>
  <cols>
    <col min="1" max="1" width="29.33203125" customWidth="1"/>
    <col min="2" max="3" width="8.332031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33203125" customWidth="1"/>
    <col min="19" max="19" width="7.6640625" customWidth="1"/>
  </cols>
  <sheetData>
    <row r="1" spans="1:19" s="3" customFormat="1" ht="15.6" x14ac:dyDescent="0.3">
      <c r="A1" s="57" t="s">
        <v>83</v>
      </c>
      <c r="B1" s="43"/>
      <c r="C1" s="43"/>
      <c r="D1" s="43"/>
      <c r="E1" s="43"/>
      <c r="F1" s="43"/>
      <c r="G1" s="43"/>
      <c r="H1" s="43"/>
      <c r="I1" s="43"/>
      <c r="J1" s="43"/>
    </row>
    <row r="2" spans="1:19" s="3" customFormat="1" ht="15.6" x14ac:dyDescent="0.3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ht="12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2.75" customHeight="1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ht="12.75" customHeight="1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 x14ac:dyDescent="0.25">
      <c r="A7" s="112" t="s">
        <v>28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 x14ac:dyDescent="0.25">
      <c r="A8" s="133" t="s">
        <v>49</v>
      </c>
      <c r="B8" s="139"/>
      <c r="C8" s="58"/>
      <c r="D8" s="140"/>
      <c r="E8" s="144"/>
      <c r="F8" s="145"/>
      <c r="G8" s="36"/>
      <c r="H8" s="148"/>
      <c r="I8" s="32"/>
      <c r="J8" s="140"/>
      <c r="K8" s="35"/>
      <c r="L8" s="25"/>
      <c r="M8" s="150"/>
      <c r="N8" s="155"/>
      <c r="O8" s="80"/>
      <c r="P8" s="156"/>
      <c r="Q8" s="155"/>
      <c r="R8" s="32"/>
      <c r="S8" s="36"/>
    </row>
    <row r="9" spans="1:19" ht="12.75" customHeight="1" x14ac:dyDescent="0.25">
      <c r="A9" s="114" t="s">
        <v>2</v>
      </c>
      <c r="B9" s="11">
        <v>260.97849939280019</v>
      </c>
      <c r="C9" s="25">
        <v>4027.7254050000029</v>
      </c>
      <c r="D9" s="37">
        <f t="shared" ref="D9:D17" si="0">IF(C9&lt;&gt;0,B9/C9,0)</f>
        <v>6.4795504447453758E-2</v>
      </c>
      <c r="E9" s="11">
        <v>2.524759344502201</v>
      </c>
      <c r="F9" s="25">
        <v>40.68409500000007</v>
      </c>
      <c r="G9" s="37">
        <f t="shared" ref="G9:G17" si="1">IF(F9&lt;&gt;0,E9/F9,0)</f>
        <v>6.2057650403731401E-2</v>
      </c>
      <c r="H9" s="11">
        <v>249.08831625911284</v>
      </c>
      <c r="I9" s="25">
        <v>4210.0806777195721</v>
      </c>
      <c r="J9" s="37">
        <f t="shared" ref="J9:J17" si="2">IF(I9&lt;&gt;0,H9/I9,0)</f>
        <v>5.9164737050605348E-2</v>
      </c>
      <c r="K9" s="11">
        <v>0</v>
      </c>
      <c r="L9" s="25">
        <v>0</v>
      </c>
      <c r="M9" s="37">
        <f t="shared" ref="M9:M17" si="3">IF(L9&lt;&gt;0,K9/L9,0)</f>
        <v>0</v>
      </c>
      <c r="N9" s="11">
        <v>0</v>
      </c>
      <c r="O9" s="25">
        <v>0</v>
      </c>
      <c r="P9" s="37">
        <f t="shared" ref="P9:P17" si="4">IF(O9&lt;&gt;0,N9/O9,0)</f>
        <v>0</v>
      </c>
      <c r="Q9" s="11">
        <f>SUM(B9,E9,H9,K9,N9)</f>
        <v>512.59157499641526</v>
      </c>
      <c r="R9" s="25">
        <f>SUM(C9,F9,I9,L9,O9)</f>
        <v>8278.4901777195755</v>
      </c>
      <c r="S9" s="37">
        <f>IF(R9&lt;&gt;0,Q9/R9,0)</f>
        <v>6.1918485616614657E-2</v>
      </c>
    </row>
    <row r="10" spans="1:19" ht="12.75" customHeight="1" x14ac:dyDescent="0.25">
      <c r="A10" s="134" t="s">
        <v>56</v>
      </c>
      <c r="B10" s="11">
        <v>27.618620734407727</v>
      </c>
      <c r="C10" s="25">
        <v>4027.7254050000029</v>
      </c>
      <c r="D10" s="37">
        <f t="shared" si="0"/>
        <v>6.857126034491348E-3</v>
      </c>
      <c r="E10" s="11">
        <v>0.27897596701421973</v>
      </c>
      <c r="F10" s="25">
        <v>40.68409500000007</v>
      </c>
      <c r="G10" s="37">
        <f t="shared" si="1"/>
        <v>6.8571260344913471E-3</v>
      </c>
      <c r="H10" s="11">
        <v>28.869053822499858</v>
      </c>
      <c r="I10" s="25">
        <v>4210.0806777195721</v>
      </c>
      <c r="J10" s="37">
        <f t="shared" si="2"/>
        <v>6.857126034491348E-3</v>
      </c>
      <c r="K10" s="11">
        <v>0</v>
      </c>
      <c r="L10" s="25">
        <v>0</v>
      </c>
      <c r="M10" s="37">
        <f t="shared" si="3"/>
        <v>0</v>
      </c>
      <c r="N10" s="11">
        <v>0</v>
      </c>
      <c r="O10" s="25">
        <v>0</v>
      </c>
      <c r="P10" s="37">
        <f t="shared" si="4"/>
        <v>0</v>
      </c>
      <c r="Q10" s="11">
        <f t="shared" ref="Q10:Q16" si="5">SUM(B10,E10,H10,K10,N10)</f>
        <v>56.766650523921804</v>
      </c>
      <c r="R10" s="25">
        <f t="shared" ref="R10:R16" si="6">SUM(C10,F10,I10,L10,O10)</f>
        <v>8278.4901777195755</v>
      </c>
      <c r="S10" s="37">
        <f>IF(R10&lt;&gt;0,Q10/R10,0)</f>
        <v>6.857126034491348E-3</v>
      </c>
    </row>
    <row r="11" spans="1:19" ht="12.75" customHeight="1" x14ac:dyDescent="0.25">
      <c r="A11" s="114" t="s">
        <v>0</v>
      </c>
      <c r="B11" s="11">
        <v>4080.3576789851172</v>
      </c>
      <c r="C11" s="25">
        <v>67128.756749999986</v>
      </c>
      <c r="D11" s="37">
        <f t="shared" si="0"/>
        <v>6.0784049586693978E-2</v>
      </c>
      <c r="E11" s="11">
        <v>41.215734131162854</v>
      </c>
      <c r="F11" s="25">
        <v>678.06825000000049</v>
      </c>
      <c r="G11" s="37">
        <f t="shared" si="1"/>
        <v>6.0784049586693999E-2</v>
      </c>
      <c r="H11" s="11">
        <v>4265.095877974808</v>
      </c>
      <c r="I11" s="25">
        <v>70168.011295326141</v>
      </c>
      <c r="J11" s="37">
        <f t="shared" si="2"/>
        <v>6.0784049586693985E-2</v>
      </c>
      <c r="K11" s="11">
        <v>0</v>
      </c>
      <c r="L11" s="25">
        <v>0</v>
      </c>
      <c r="M11" s="37">
        <f t="shared" si="3"/>
        <v>0</v>
      </c>
      <c r="N11" s="11">
        <v>0</v>
      </c>
      <c r="O11" s="25">
        <v>0</v>
      </c>
      <c r="P11" s="37">
        <f t="shared" si="4"/>
        <v>0</v>
      </c>
      <c r="Q11" s="11">
        <f t="shared" si="5"/>
        <v>8386.6692910910879</v>
      </c>
      <c r="R11" s="25">
        <f t="shared" si="6"/>
        <v>137974.83629532612</v>
      </c>
      <c r="S11" s="37">
        <f t="shared" ref="S11:S17" si="7">IF(R11&lt;&gt;0,Q11/R11,0)</f>
        <v>6.0784049586693985E-2</v>
      </c>
    </row>
    <row r="12" spans="1:19" ht="12.75" customHeight="1" x14ac:dyDescent="0.25">
      <c r="A12" s="114" t="s">
        <v>1</v>
      </c>
      <c r="B12" s="11">
        <v>0</v>
      </c>
      <c r="C12" s="25">
        <v>25774.28754043275</v>
      </c>
      <c r="D12" s="37">
        <f t="shared" si="0"/>
        <v>0</v>
      </c>
      <c r="E12" s="11">
        <v>0</v>
      </c>
      <c r="F12" s="25">
        <v>260.34633879225021</v>
      </c>
      <c r="G12" s="37">
        <f t="shared" si="1"/>
        <v>0</v>
      </c>
      <c r="H12" s="11">
        <v>0</v>
      </c>
      <c r="I12" s="25">
        <v>26941.218440874356</v>
      </c>
      <c r="J12" s="37">
        <f t="shared" si="2"/>
        <v>0</v>
      </c>
      <c r="K12" s="11">
        <v>0</v>
      </c>
      <c r="L12" s="25">
        <v>0</v>
      </c>
      <c r="M12" s="37">
        <f t="shared" si="3"/>
        <v>0</v>
      </c>
      <c r="N12" s="11">
        <v>0</v>
      </c>
      <c r="O12" s="25">
        <v>0</v>
      </c>
      <c r="P12" s="37">
        <f t="shared" si="4"/>
        <v>0</v>
      </c>
      <c r="Q12" s="11">
        <f t="shared" si="5"/>
        <v>0</v>
      </c>
      <c r="R12" s="25">
        <f t="shared" si="6"/>
        <v>52975.852320099351</v>
      </c>
      <c r="S12" s="37">
        <f t="shared" si="7"/>
        <v>0</v>
      </c>
    </row>
    <row r="13" spans="1:19" ht="12.75" customHeight="1" x14ac:dyDescent="0.25">
      <c r="A13" s="114" t="s">
        <v>53</v>
      </c>
      <c r="B13" s="11">
        <v>1880.1204902565071</v>
      </c>
      <c r="C13" s="25">
        <v>40347.537858317242</v>
      </c>
      <c r="D13" s="37">
        <f t="shared" si="0"/>
        <v>4.659814675330775E-2</v>
      </c>
      <c r="E13" s="11">
        <v>18.991116063197058</v>
      </c>
      <c r="F13" s="25">
        <v>407.55088745775032</v>
      </c>
      <c r="G13" s="37">
        <f t="shared" si="1"/>
        <v>4.6598146753307743E-2</v>
      </c>
      <c r="H13" s="11">
        <v>1965.2429477906689</v>
      </c>
      <c r="I13" s="25">
        <v>42174.272685021897</v>
      </c>
      <c r="J13" s="37">
        <f t="shared" si="2"/>
        <v>4.659814675330775E-2</v>
      </c>
      <c r="K13" s="11">
        <v>0</v>
      </c>
      <c r="L13" s="25">
        <v>0</v>
      </c>
      <c r="M13" s="37">
        <f t="shared" si="3"/>
        <v>0</v>
      </c>
      <c r="N13" s="11">
        <v>0</v>
      </c>
      <c r="O13" s="25">
        <v>0</v>
      </c>
      <c r="P13" s="37">
        <f t="shared" si="4"/>
        <v>0</v>
      </c>
      <c r="Q13" s="11">
        <f t="shared" si="5"/>
        <v>3864.3545541103731</v>
      </c>
      <c r="R13" s="25">
        <f t="shared" si="6"/>
        <v>82929.361430796882</v>
      </c>
      <c r="S13" s="37">
        <f t="shared" si="7"/>
        <v>4.6598146753307756E-2</v>
      </c>
    </row>
    <row r="14" spans="1:19" ht="12.75" customHeight="1" x14ac:dyDescent="0.25">
      <c r="A14" s="114" t="s">
        <v>54</v>
      </c>
      <c r="B14" s="11">
        <v>3538.8255921983296</v>
      </c>
      <c r="C14" s="25">
        <v>40347.537858317242</v>
      </c>
      <c r="D14" s="37">
        <f t="shared" si="0"/>
        <v>8.7708588430479309E-2</v>
      </c>
      <c r="E14" s="11">
        <v>35.745713052508414</v>
      </c>
      <c r="F14" s="25">
        <v>407.55088745775032</v>
      </c>
      <c r="G14" s="37">
        <f t="shared" si="1"/>
        <v>8.7708588430479309E-2</v>
      </c>
      <c r="H14" s="11">
        <v>3699.0459252853902</v>
      </c>
      <c r="I14" s="25">
        <v>42174.272685021897</v>
      </c>
      <c r="J14" s="37">
        <f t="shared" si="2"/>
        <v>8.7708588430479295E-2</v>
      </c>
      <c r="K14" s="11">
        <v>0</v>
      </c>
      <c r="L14" s="25">
        <v>0</v>
      </c>
      <c r="M14" s="37">
        <f t="shared" si="3"/>
        <v>0</v>
      </c>
      <c r="N14" s="11">
        <v>0</v>
      </c>
      <c r="O14" s="25">
        <v>0</v>
      </c>
      <c r="P14" s="37">
        <f t="shared" si="4"/>
        <v>0</v>
      </c>
      <c r="Q14" s="11">
        <f t="shared" si="5"/>
        <v>7273.6172305362288</v>
      </c>
      <c r="R14" s="25">
        <f t="shared" si="6"/>
        <v>82929.361430796882</v>
      </c>
      <c r="S14" s="37">
        <f t="shared" si="7"/>
        <v>8.7708588430479309E-2</v>
      </c>
    </row>
    <row r="15" spans="1:19" ht="12.75" customHeight="1" x14ac:dyDescent="0.25">
      <c r="A15" s="134" t="s">
        <v>57</v>
      </c>
      <c r="B15" s="11">
        <v>277.5589784499553</v>
      </c>
      <c r="C15" s="25">
        <v>1006.9313512499997</v>
      </c>
      <c r="D15" s="37">
        <f t="shared" si="0"/>
        <v>0.27564836282572286</v>
      </c>
      <c r="E15" s="11">
        <v>2.8036260449490453</v>
      </c>
      <c r="F15" s="25">
        <v>10.171023750000009</v>
      </c>
      <c r="G15" s="37">
        <f t="shared" si="1"/>
        <v>0.27564836282572275</v>
      </c>
      <c r="H15" s="11">
        <v>290.12546154440219</v>
      </c>
      <c r="I15" s="25">
        <v>1052.5201694298921</v>
      </c>
      <c r="J15" s="37">
        <f t="shared" si="2"/>
        <v>0.27564836282572286</v>
      </c>
      <c r="K15" s="11">
        <v>0</v>
      </c>
      <c r="L15" s="25">
        <v>0</v>
      </c>
      <c r="M15" s="37">
        <f t="shared" si="3"/>
        <v>0</v>
      </c>
      <c r="N15" s="11">
        <v>0</v>
      </c>
      <c r="O15" s="25">
        <v>0</v>
      </c>
      <c r="P15" s="37">
        <f t="shared" si="4"/>
        <v>0</v>
      </c>
      <c r="Q15" s="11">
        <f t="shared" si="5"/>
        <v>570.48806603930655</v>
      </c>
      <c r="R15" s="25">
        <f t="shared" si="6"/>
        <v>2069.6225444298916</v>
      </c>
      <c r="S15" s="37">
        <f t="shared" si="7"/>
        <v>0.27564836282572286</v>
      </c>
    </row>
    <row r="16" spans="1:19" ht="12.75" customHeight="1" x14ac:dyDescent="0.25">
      <c r="A16" s="134" t="s">
        <v>58</v>
      </c>
      <c r="B16" s="11">
        <v>510.4067821590067</v>
      </c>
      <c r="C16" s="25">
        <v>1006.9313512499997</v>
      </c>
      <c r="D16" s="37">
        <f t="shared" si="0"/>
        <v>0.50689332646698326</v>
      </c>
      <c r="E16" s="11">
        <v>5.155624062212194</v>
      </c>
      <c r="F16" s="25">
        <v>10.171023750000009</v>
      </c>
      <c r="G16" s="37">
        <f t="shared" si="1"/>
        <v>0.50689332646698315</v>
      </c>
      <c r="H16" s="11">
        <v>533.51544985591079</v>
      </c>
      <c r="I16" s="25">
        <v>1052.5201694298921</v>
      </c>
      <c r="J16" s="37">
        <f t="shared" si="2"/>
        <v>0.50689332646698326</v>
      </c>
      <c r="K16" s="11">
        <v>0</v>
      </c>
      <c r="L16" s="25">
        <v>0</v>
      </c>
      <c r="M16" s="37">
        <f t="shared" si="3"/>
        <v>0</v>
      </c>
      <c r="N16" s="11">
        <v>0</v>
      </c>
      <c r="O16" s="25">
        <v>0</v>
      </c>
      <c r="P16" s="37">
        <f t="shared" si="4"/>
        <v>0</v>
      </c>
      <c r="Q16" s="11">
        <f t="shared" si="5"/>
        <v>1049.0778560771296</v>
      </c>
      <c r="R16" s="25">
        <f t="shared" si="6"/>
        <v>2069.6225444298916</v>
      </c>
      <c r="S16" s="37">
        <f t="shared" si="7"/>
        <v>0.50689332646698326</v>
      </c>
    </row>
    <row r="17" spans="1:19" ht="12.75" customHeight="1" x14ac:dyDescent="0.25">
      <c r="A17" s="114" t="s">
        <v>55</v>
      </c>
      <c r="B17" s="11">
        <f>SUM(B9:B16)</f>
        <v>10575.866642176125</v>
      </c>
      <c r="C17" s="25">
        <f>C11</f>
        <v>67128.756749999986</v>
      </c>
      <c r="D17" s="37">
        <f t="shared" si="0"/>
        <v>0.15754599301701094</v>
      </c>
      <c r="E17" s="11">
        <f>SUM(E9:E16)</f>
        <v>106.71554866554598</v>
      </c>
      <c r="F17" s="25">
        <f>F11</f>
        <v>678.06825000000049</v>
      </c>
      <c r="G17" s="37">
        <f t="shared" si="1"/>
        <v>0.15738172177438761</v>
      </c>
      <c r="H17" s="11">
        <f>SUM(H9:H16)</f>
        <v>11030.983032532793</v>
      </c>
      <c r="I17" s="25">
        <f>I11</f>
        <v>70168.011295326141</v>
      </c>
      <c r="J17" s="37">
        <f t="shared" si="2"/>
        <v>0.15720814697320004</v>
      </c>
      <c r="K17" s="11">
        <f>SUM(K9:K16)</f>
        <v>0</v>
      </c>
      <c r="L17" s="25">
        <f>L11</f>
        <v>0</v>
      </c>
      <c r="M17" s="37">
        <f t="shared" si="3"/>
        <v>0</v>
      </c>
      <c r="N17" s="11">
        <f>SUM(N9:N16)</f>
        <v>0</v>
      </c>
      <c r="O17" s="25">
        <f>O11</f>
        <v>0</v>
      </c>
      <c r="P17" s="37">
        <f t="shared" si="4"/>
        <v>0</v>
      </c>
      <c r="Q17" s="11">
        <f>SUM(Q9:Q16)</f>
        <v>21713.565223374459</v>
      </c>
      <c r="R17" s="25">
        <f>R11</f>
        <v>137974.83629532612</v>
      </c>
      <c r="S17" s="37">
        <f t="shared" si="7"/>
        <v>0.15737337188716058</v>
      </c>
    </row>
    <row r="18" spans="1:19" ht="12.75" customHeight="1" x14ac:dyDescent="0.25">
      <c r="A18" s="114"/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 customHeight="1" x14ac:dyDescent="0.25">
      <c r="A19" s="133" t="s">
        <v>50</v>
      </c>
      <c r="B19" s="11"/>
      <c r="C19" s="32"/>
      <c r="D19" s="36"/>
      <c r="E19" s="11"/>
      <c r="F19" s="32"/>
      <c r="G19" s="36"/>
      <c r="H19" s="11"/>
      <c r="I19" s="32"/>
      <c r="J19" s="36"/>
      <c r="K19" s="11"/>
      <c r="L19" s="32"/>
      <c r="M19" s="36"/>
      <c r="N19" s="11"/>
      <c r="O19" s="32"/>
      <c r="P19" s="36"/>
      <c r="Q19" s="35"/>
      <c r="R19" s="32"/>
      <c r="S19" s="36"/>
    </row>
    <row r="20" spans="1:19" ht="12.75" customHeight="1" x14ac:dyDescent="0.25">
      <c r="A20" s="114" t="s">
        <v>2</v>
      </c>
      <c r="B20" s="11">
        <v>11748.038393108331</v>
      </c>
      <c r="C20" s="25">
        <v>166632.86409932948</v>
      </c>
      <c r="D20" s="37">
        <f t="shared" ref="D20:D28" si="8">IF(C20&lt;&gt;0,B20/C20,0)</f>
        <v>7.0502529357626298E-2</v>
      </c>
      <c r="E20" s="11">
        <v>9.1582687791845903</v>
      </c>
      <c r="F20" s="25">
        <v>108.09338100000005</v>
      </c>
      <c r="G20" s="37">
        <f t="shared" ref="G20:G28" si="9">IF(F20&lt;&gt;0,E20/F20,0)</f>
        <v>8.4725528006054193E-2</v>
      </c>
      <c r="H20" s="11">
        <v>7335.8546352812382</v>
      </c>
      <c r="I20" s="25">
        <v>102122.88378340812</v>
      </c>
      <c r="J20" s="37">
        <f t="shared" ref="J20:J28" si="10">IF(I20&lt;&gt;0,H20/I20,0)</f>
        <v>7.1833602455251985E-2</v>
      </c>
      <c r="K20" s="11">
        <v>0</v>
      </c>
      <c r="L20" s="25">
        <v>0</v>
      </c>
      <c r="M20" s="37">
        <f t="shared" ref="M20:M28" si="11">IF(L20&lt;&gt;0,K20/L20,0)</f>
        <v>0</v>
      </c>
      <c r="N20" s="11">
        <v>105.45866200068299</v>
      </c>
      <c r="O20" s="25">
        <v>1359.0259456014858</v>
      </c>
      <c r="P20" s="37">
        <f t="shared" ref="P20:P28" si="12">IF(O20&lt;&gt;0,N20/O20,0)</f>
        <v>7.7598711299075654E-2</v>
      </c>
      <c r="Q20" s="11">
        <f t="shared" ref="Q20:Q27" si="13">SUM(B20,E20,H20,K20,N20)</f>
        <v>19198.509959169434</v>
      </c>
      <c r="R20" s="25">
        <f t="shared" ref="R20:R27" si="14">SUM(C20,F20,I20,L20,O20)</f>
        <v>270222.86720933911</v>
      </c>
      <c r="S20" s="37">
        <f t="shared" ref="S20:S28" si="15">IF(R20&lt;&gt;0,Q20/R20,0)</f>
        <v>7.104694786728219E-2</v>
      </c>
    </row>
    <row r="21" spans="1:19" ht="12.75" customHeight="1" x14ac:dyDescent="0.25">
      <c r="A21" s="134" t="s">
        <v>56</v>
      </c>
      <c r="B21" s="11">
        <v>1142.6225506173712</v>
      </c>
      <c r="C21" s="25">
        <v>166632.86409932948</v>
      </c>
      <c r="D21" s="37">
        <f t="shared" si="8"/>
        <v>6.8571260344913497E-3</v>
      </c>
      <c r="E21" s="11">
        <v>0.7412099370112929</v>
      </c>
      <c r="F21" s="25">
        <v>108.09338100000005</v>
      </c>
      <c r="G21" s="37">
        <f t="shared" si="9"/>
        <v>6.8571260344913489E-3</v>
      </c>
      <c r="H21" s="11">
        <v>700.26948510854243</v>
      </c>
      <c r="I21" s="25">
        <v>102122.88378340812</v>
      </c>
      <c r="J21" s="37">
        <f t="shared" si="10"/>
        <v>6.8571260344913515E-3</v>
      </c>
      <c r="K21" s="11">
        <v>0</v>
      </c>
      <c r="L21" s="25">
        <v>0</v>
      </c>
      <c r="M21" s="37">
        <f t="shared" si="11"/>
        <v>0</v>
      </c>
      <c r="N21" s="11">
        <v>9.3190121931331742</v>
      </c>
      <c r="O21" s="25">
        <v>1359.0259456014858</v>
      </c>
      <c r="P21" s="37">
        <f t="shared" si="12"/>
        <v>6.8571260344913506E-3</v>
      </c>
      <c r="Q21" s="11">
        <f t="shared" si="13"/>
        <v>1852.9522578560579</v>
      </c>
      <c r="R21" s="25">
        <f t="shared" si="14"/>
        <v>270222.86720933911</v>
      </c>
      <c r="S21" s="37">
        <f t="shared" si="15"/>
        <v>6.8571260344913497E-3</v>
      </c>
    </row>
    <row r="22" spans="1:19" ht="12.75" customHeight="1" x14ac:dyDescent="0.25">
      <c r="A22" s="114" t="s">
        <v>0</v>
      </c>
      <c r="B22" s="11">
        <v>5500.5893899855855</v>
      </c>
      <c r="C22" s="25">
        <v>170783.23885547972</v>
      </c>
      <c r="D22" s="37">
        <f t="shared" si="8"/>
        <v>3.2208016587859052E-2</v>
      </c>
      <c r="E22" s="11">
        <v>3.3994966306599359</v>
      </c>
      <c r="F22" s="25">
        <v>108.09338100000005</v>
      </c>
      <c r="G22" s="37">
        <f t="shared" si="9"/>
        <v>3.1449628082777188E-2</v>
      </c>
      <c r="H22" s="11">
        <v>4241.4598372132104</v>
      </c>
      <c r="I22" s="25">
        <v>118557.47220726655</v>
      </c>
      <c r="J22" s="37">
        <f t="shared" si="10"/>
        <v>3.5775558960958055E-2</v>
      </c>
      <c r="K22" s="11">
        <v>0</v>
      </c>
      <c r="L22" s="25">
        <v>0</v>
      </c>
      <c r="M22" s="37">
        <f t="shared" si="11"/>
        <v>0</v>
      </c>
      <c r="N22" s="11">
        <v>44.292820872990319</v>
      </c>
      <c r="O22" s="25">
        <v>1383.79530445305</v>
      </c>
      <c r="P22" s="37">
        <f t="shared" si="12"/>
        <v>3.2008217350106713E-2</v>
      </c>
      <c r="Q22" s="11">
        <f t="shared" si="13"/>
        <v>9789.7415447024468</v>
      </c>
      <c r="R22" s="25">
        <f t="shared" si="14"/>
        <v>290832.59974819934</v>
      </c>
      <c r="S22" s="37">
        <f t="shared" si="15"/>
        <v>3.3661087351205918E-2</v>
      </c>
    </row>
    <row r="23" spans="1:19" ht="12.75" customHeight="1" x14ac:dyDescent="0.25">
      <c r="A23" s="114" t="s">
        <v>1</v>
      </c>
      <c r="B23" s="11">
        <v>0</v>
      </c>
      <c r="C23" s="25">
        <v>67244.235667383429</v>
      </c>
      <c r="D23" s="37">
        <f t="shared" si="8"/>
        <v>0</v>
      </c>
      <c r="E23" s="11">
        <v>0</v>
      </c>
      <c r="F23" s="25">
        <v>42.588792114000022</v>
      </c>
      <c r="G23" s="37">
        <f t="shared" si="9"/>
        <v>0</v>
      </c>
      <c r="H23" s="11">
        <v>0</v>
      </c>
      <c r="I23" s="25">
        <v>46535.986273179507</v>
      </c>
      <c r="J23" s="37">
        <f t="shared" si="10"/>
        <v>0</v>
      </c>
      <c r="K23" s="11">
        <v>0</v>
      </c>
      <c r="L23" s="25">
        <v>0</v>
      </c>
      <c r="M23" s="37">
        <f t="shared" si="11"/>
        <v>0</v>
      </c>
      <c r="N23" s="11">
        <v>0</v>
      </c>
      <c r="O23" s="25">
        <v>544.95060766898928</v>
      </c>
      <c r="P23" s="37">
        <f t="shared" si="12"/>
        <v>0</v>
      </c>
      <c r="Q23" s="11">
        <f t="shared" si="13"/>
        <v>0</v>
      </c>
      <c r="R23" s="25">
        <f t="shared" si="14"/>
        <v>114367.76134034593</v>
      </c>
      <c r="S23" s="37">
        <f t="shared" si="15"/>
        <v>0</v>
      </c>
    </row>
    <row r="24" spans="1:19" ht="12.75" customHeight="1" x14ac:dyDescent="0.25">
      <c r="A24" s="114" t="s">
        <v>53</v>
      </c>
      <c r="B24" s="11">
        <v>4705.3529288422169</v>
      </c>
      <c r="C24" s="25">
        <v>100977.2546052641</v>
      </c>
      <c r="D24" s="37">
        <f t="shared" si="8"/>
        <v>4.659814675330775E-2</v>
      </c>
      <c r="E24" s="11">
        <v>2.976838177461433</v>
      </c>
      <c r="F24" s="25">
        <v>63.883188171000029</v>
      </c>
      <c r="G24" s="37">
        <f t="shared" si="9"/>
        <v>4.659814675330775E-2</v>
      </c>
      <c r="H24" s="11">
        <v>3273.1993936186468</v>
      </c>
      <c r="I24" s="25">
        <v>70243.123850978052</v>
      </c>
      <c r="J24" s="37">
        <f t="shared" si="10"/>
        <v>4.6598146753307743E-2</v>
      </c>
      <c r="K24" s="11">
        <v>0</v>
      </c>
      <c r="L24" s="25">
        <v>0</v>
      </c>
      <c r="M24" s="37">
        <f t="shared" si="11"/>
        <v>0</v>
      </c>
      <c r="N24" s="11">
        <v>38.121373833875978</v>
      </c>
      <c r="O24" s="25">
        <v>818.08776721726497</v>
      </c>
      <c r="P24" s="37">
        <f t="shared" si="12"/>
        <v>4.6598146753307743E-2</v>
      </c>
      <c r="Q24" s="11">
        <f t="shared" si="13"/>
        <v>8019.6505344722009</v>
      </c>
      <c r="R24" s="25">
        <f t="shared" si="14"/>
        <v>172102.34941163045</v>
      </c>
      <c r="S24" s="37">
        <f t="shared" si="15"/>
        <v>4.6598146753307736E-2</v>
      </c>
    </row>
    <row r="25" spans="1:19" ht="12.75" customHeight="1" x14ac:dyDescent="0.25">
      <c r="A25" s="114" t="s">
        <v>54</v>
      </c>
      <c r="B25" s="11">
        <v>8856.5724650128286</v>
      </c>
      <c r="C25" s="25">
        <v>100977.2546052641</v>
      </c>
      <c r="D25" s="37">
        <f t="shared" si="8"/>
        <v>8.7708588430479295E-2</v>
      </c>
      <c r="E25" s="11">
        <v>5.6031042589171047</v>
      </c>
      <c r="F25" s="25">
        <v>63.883188171000029</v>
      </c>
      <c r="G25" s="37">
        <f t="shared" si="9"/>
        <v>8.7708588430479295E-2</v>
      </c>
      <c r="H25" s="11">
        <v>6160.9252399166171</v>
      </c>
      <c r="I25" s="25">
        <v>70243.123850978052</v>
      </c>
      <c r="J25" s="37">
        <f t="shared" si="10"/>
        <v>8.7708588430479281E-2</v>
      </c>
      <c r="K25" s="11">
        <v>0</v>
      </c>
      <c r="L25" s="25">
        <v>0</v>
      </c>
      <c r="M25" s="37">
        <f t="shared" si="11"/>
        <v>0</v>
      </c>
      <c r="N25" s="11">
        <v>71.753323274868848</v>
      </c>
      <c r="O25" s="25">
        <v>818.08776721726497</v>
      </c>
      <c r="P25" s="37">
        <f t="shared" si="12"/>
        <v>8.7708588430479295E-2</v>
      </c>
      <c r="Q25" s="11">
        <f t="shared" si="13"/>
        <v>15094.854132463232</v>
      </c>
      <c r="R25" s="25">
        <f t="shared" si="14"/>
        <v>172102.34941163045</v>
      </c>
      <c r="S25" s="37">
        <f t="shared" si="15"/>
        <v>8.7708588430479267E-2</v>
      </c>
    </row>
    <row r="26" spans="1:19" ht="12.75" customHeight="1" x14ac:dyDescent="0.25">
      <c r="A26" s="134" t="s">
        <v>57</v>
      </c>
      <c r="B26" s="11">
        <v>56.875172466864321</v>
      </c>
      <c r="C26" s="25">
        <v>2561.748582832196</v>
      </c>
      <c r="D26" s="37">
        <f t="shared" si="8"/>
        <v>2.2201699592231162E-2</v>
      </c>
      <c r="E26" s="11">
        <v>3.5997851593058849E-2</v>
      </c>
      <c r="F26" s="25">
        <v>1.6214007150000007</v>
      </c>
      <c r="G26" s="37">
        <f t="shared" si="9"/>
        <v>2.2201699592231172E-2</v>
      </c>
      <c r="H26" s="11">
        <v>39.482660735400408</v>
      </c>
      <c r="I26" s="25">
        <v>1778.3620831089981</v>
      </c>
      <c r="J26" s="37">
        <f t="shared" si="10"/>
        <v>2.2201699592231165E-2</v>
      </c>
      <c r="K26" s="11">
        <v>0</v>
      </c>
      <c r="L26" s="25">
        <v>0</v>
      </c>
      <c r="M26" s="37">
        <f t="shared" si="11"/>
        <v>0</v>
      </c>
      <c r="N26" s="11">
        <v>0.46083911469910022</v>
      </c>
      <c r="O26" s="25">
        <v>20.756929566795751</v>
      </c>
      <c r="P26" s="37">
        <f t="shared" si="12"/>
        <v>2.2201699592231165E-2</v>
      </c>
      <c r="Q26" s="11">
        <f t="shared" si="13"/>
        <v>96.854670168556879</v>
      </c>
      <c r="R26" s="25">
        <f t="shared" si="14"/>
        <v>4362.48899622299</v>
      </c>
      <c r="S26" s="37">
        <f t="shared" si="15"/>
        <v>2.2201699592231162E-2</v>
      </c>
    </row>
    <row r="27" spans="1:19" ht="12.75" customHeight="1" x14ac:dyDescent="0.25">
      <c r="A27" s="134" t="s">
        <v>58</v>
      </c>
      <c r="B27" s="11">
        <v>1042.2996114478678</v>
      </c>
      <c r="C27" s="25">
        <v>2561.748582832196</v>
      </c>
      <c r="D27" s="37">
        <f t="shared" si="8"/>
        <v>0.40687037691088762</v>
      </c>
      <c r="E27" s="11">
        <v>0.65969992003563305</v>
      </c>
      <c r="F27" s="25">
        <v>1.6214007150000007</v>
      </c>
      <c r="G27" s="37">
        <f t="shared" si="9"/>
        <v>0.40687037691088768</v>
      </c>
      <c r="H27" s="11">
        <v>723.56285103858932</v>
      </c>
      <c r="I27" s="25">
        <v>1778.3620831089981</v>
      </c>
      <c r="J27" s="37">
        <f t="shared" si="10"/>
        <v>0.40687037691088762</v>
      </c>
      <c r="K27" s="11">
        <v>0</v>
      </c>
      <c r="L27" s="25">
        <v>0</v>
      </c>
      <c r="M27" s="37">
        <f t="shared" si="11"/>
        <v>0</v>
      </c>
      <c r="N27" s="11">
        <v>8.4453797563549351</v>
      </c>
      <c r="O27" s="25">
        <v>20.756929566795751</v>
      </c>
      <c r="P27" s="37">
        <f t="shared" si="12"/>
        <v>0.40687037691088762</v>
      </c>
      <c r="Q27" s="11">
        <f t="shared" si="13"/>
        <v>1774.9675421628476</v>
      </c>
      <c r="R27" s="25">
        <f t="shared" si="14"/>
        <v>4362.48899622299</v>
      </c>
      <c r="S27" s="37">
        <f t="shared" si="15"/>
        <v>0.40687037691088762</v>
      </c>
    </row>
    <row r="28" spans="1:19" ht="12.75" customHeight="1" x14ac:dyDescent="0.25">
      <c r="A28" s="114" t="s">
        <v>55</v>
      </c>
      <c r="B28" s="11">
        <f>SUM(B20:B27)</f>
        <v>33052.350511481069</v>
      </c>
      <c r="C28" s="25">
        <f>C22</f>
        <v>170783.23885547972</v>
      </c>
      <c r="D28" s="37">
        <f t="shared" si="8"/>
        <v>0.19353392483351745</v>
      </c>
      <c r="E28" s="11">
        <f>SUM(E20:E27)</f>
        <v>22.574615554863048</v>
      </c>
      <c r="F28" s="25">
        <f>F22</f>
        <v>108.09338100000005</v>
      </c>
      <c r="G28" s="37">
        <f t="shared" si="9"/>
        <v>0.20884364376448764</v>
      </c>
      <c r="H28" s="11">
        <f>SUM(H20:H27)</f>
        <v>22474.754102912244</v>
      </c>
      <c r="I28" s="25">
        <f>I22</f>
        <v>118557.47220726655</v>
      </c>
      <c r="J28" s="37">
        <f t="shared" si="10"/>
        <v>0.18956843195527187</v>
      </c>
      <c r="K28" s="11">
        <f>SUM(K20:K27)</f>
        <v>0</v>
      </c>
      <c r="L28" s="25">
        <f>L22</f>
        <v>0</v>
      </c>
      <c r="M28" s="37">
        <f t="shared" si="11"/>
        <v>0</v>
      </c>
      <c r="N28" s="11">
        <f>SUM(N20:N27)</f>
        <v>277.85141104660534</v>
      </c>
      <c r="O28" s="25">
        <f>O22</f>
        <v>1383.79530445305</v>
      </c>
      <c r="P28" s="37">
        <f t="shared" si="12"/>
        <v>0.20078938709538915</v>
      </c>
      <c r="Q28" s="11">
        <f>SUM(Q20:Q27)</f>
        <v>55827.530640994773</v>
      </c>
      <c r="R28" s="25">
        <f>R22</f>
        <v>290832.59974819934</v>
      </c>
      <c r="S28" s="37">
        <f t="shared" si="15"/>
        <v>0.1919576095985451</v>
      </c>
    </row>
    <row r="29" spans="1:19" ht="12.75" customHeight="1" x14ac:dyDescent="0.25">
      <c r="A29" s="135"/>
      <c r="B29" s="39"/>
      <c r="C29" s="40"/>
      <c r="D29" s="48"/>
      <c r="E29" s="39"/>
      <c r="F29" s="40"/>
      <c r="G29" s="48"/>
      <c r="H29" s="39"/>
      <c r="I29" s="40"/>
      <c r="J29" s="48"/>
      <c r="K29" s="39"/>
      <c r="L29" s="40"/>
      <c r="M29" s="151"/>
      <c r="N29" s="39"/>
      <c r="O29" s="40"/>
      <c r="P29" s="157"/>
      <c r="Q29" s="158"/>
      <c r="R29" s="15"/>
      <c r="S29" s="48"/>
    </row>
    <row r="30" spans="1:19" ht="12.75" customHeight="1" x14ac:dyDescent="0.25">
      <c r="A30" s="77" t="s">
        <v>51</v>
      </c>
      <c r="B30" s="12">
        <f>SUM(B17,B28)</f>
        <v>43628.217153657191</v>
      </c>
      <c r="C30" s="25">
        <f>SUM(C17,C28)</f>
        <v>237911.99560547969</v>
      </c>
      <c r="D30" s="13">
        <f>IF(C30&lt;&gt;0,B30/C30,0)</f>
        <v>0.18337964440432916</v>
      </c>
      <c r="E30" s="12">
        <f>SUM(E17,E28)</f>
        <v>129.29016422040903</v>
      </c>
      <c r="F30" s="25">
        <f>SUM(F17,F28)</f>
        <v>786.16163100000051</v>
      </c>
      <c r="G30" s="13">
        <f>IF(F30&lt;&gt;0,E30/F30,0)</f>
        <v>0.16445748446913067</v>
      </c>
      <c r="H30" s="12">
        <f>SUM(H17,H28)</f>
        <v>33505.737135445037</v>
      </c>
      <c r="I30" s="25">
        <f>SUM(I17,I28)</f>
        <v>188725.48350259269</v>
      </c>
      <c r="J30" s="13">
        <f>IF(I30&lt;&gt;0,H30/I30,0)</f>
        <v>0.17753689917018939</v>
      </c>
      <c r="K30" s="12">
        <f>SUM(K17,K28)</f>
        <v>0</v>
      </c>
      <c r="L30" s="25">
        <f>SUM(L17,L28)</f>
        <v>0</v>
      </c>
      <c r="M30" s="13">
        <f>IF(L30&lt;&gt;0,K30/L30,0)</f>
        <v>0</v>
      </c>
      <c r="N30" s="12">
        <f>SUM(N17,N28)</f>
        <v>277.85141104660534</v>
      </c>
      <c r="O30" s="25">
        <f>SUM(O17,O28)</f>
        <v>1383.79530445305</v>
      </c>
      <c r="P30" s="13">
        <f>IF(O30&lt;&gt;0,N30/O30,0)</f>
        <v>0.20078938709538915</v>
      </c>
      <c r="Q30" s="12">
        <f>SUM(Q17,Q28)</f>
        <v>77541.095864369228</v>
      </c>
      <c r="R30" s="25">
        <f>SUM(R17,R28)</f>
        <v>428807.43604352546</v>
      </c>
      <c r="S30" s="13">
        <f>IF(R30&lt;&gt;0,Q30/R30,0)</f>
        <v>0.18082964367366647</v>
      </c>
    </row>
    <row r="31" spans="1:19" ht="12.75" customHeight="1" x14ac:dyDescent="0.25">
      <c r="A31" s="76"/>
      <c r="B31" s="25"/>
      <c r="C31" s="58"/>
      <c r="D31" s="59"/>
      <c r="E31" s="58"/>
      <c r="F31" s="60"/>
      <c r="G31" s="32"/>
      <c r="H31" s="61"/>
      <c r="I31" s="32"/>
      <c r="J31" s="59"/>
      <c r="M31" s="7"/>
      <c r="N31" s="7"/>
      <c r="O31" s="7"/>
      <c r="P31" s="7"/>
      <c r="Q31" s="7"/>
    </row>
    <row r="32" spans="1:19" ht="12.75" customHeight="1" x14ac:dyDescent="0.25">
      <c r="C32" s="8" t="s">
        <v>47</v>
      </c>
      <c r="D32" s="66">
        <f>'Table 5.9'!D54-'Table 5.5'!D30</f>
        <v>0.28363665802239146</v>
      </c>
      <c r="E32" s="58"/>
      <c r="F32" s="60"/>
      <c r="G32" s="66">
        <f>'Table 5.9'!G54-'Table 5.5'!G30</f>
        <v>0.86663371132354583</v>
      </c>
      <c r="H32" s="61"/>
      <c r="I32" s="32"/>
      <c r="J32" s="66">
        <f>'Table 5.9'!J54-'Table 5.5'!J30</f>
        <v>2.5790743078557457</v>
      </c>
      <c r="M32" s="66">
        <f>'Table 5.9'!M54-'Table 5.5'!M30</f>
        <v>0</v>
      </c>
      <c r="N32" s="7"/>
      <c r="O32" s="7"/>
      <c r="P32" s="66">
        <f>'Table 5.9'!P54-'Table 5.5'!P30</f>
        <v>0.26728959759902993</v>
      </c>
      <c r="Q32" s="7"/>
      <c r="S32" s="66">
        <f>'Table 5.9'!S54-'Table 5.5'!S30</f>
        <v>0.30175000356464932</v>
      </c>
    </row>
    <row r="33" spans="1:19" ht="12.75" customHeight="1" x14ac:dyDescent="0.25">
      <c r="C33" s="8" t="s">
        <v>48</v>
      </c>
      <c r="D33" s="67">
        <f>IF('Table 5.9'!D54&lt;&gt;0,'Table 5.5'!D32/'Table 5.9'!D54,0)</f>
        <v>0.6073378092982028</v>
      </c>
      <c r="E33" s="32"/>
      <c r="F33" s="12"/>
      <c r="G33" s="67">
        <f>IF('Table 5.9'!G54&lt;&gt;0,'Table 5.5'!G32/'Table 5.9'!G54,0)</f>
        <v>0.84050151418206998</v>
      </c>
      <c r="H33" s="62"/>
      <c r="I33" s="32"/>
      <c r="J33" s="67">
        <f>IF('Table 5.9'!J54&lt;&gt;0,'Table 5.5'!J32/'Table 5.9'!J54,0)</f>
        <v>0.93559595973574705</v>
      </c>
      <c r="M33" s="67">
        <f>IF('Table 5.9'!M54&lt;&gt;0,'Table 5.5'!M32/'Table 5.9'!M54,0)</f>
        <v>0</v>
      </c>
      <c r="N33" s="7"/>
      <c r="O33" s="7"/>
      <c r="P33" s="67">
        <f>IF('Table 5.9'!P54&lt;&gt;0,'Table 5.5'!P32/'Table 5.9'!P54,0)</f>
        <v>0.5710352447750402</v>
      </c>
      <c r="Q33" s="7"/>
      <c r="S33" s="67">
        <f>IF('Table 5.9'!S54&lt;&gt;0,'Table 5.5'!S32/'Table 5.9'!S54,0)</f>
        <v>0.62528539131621086</v>
      </c>
    </row>
    <row r="34" spans="1:19" hidden="1" x14ac:dyDescent="0.25"/>
    <row r="35" spans="1:19" hidden="1" x14ac:dyDescent="0.25">
      <c r="A35" s="84" t="s">
        <v>26</v>
      </c>
      <c r="B35" s="9">
        <v>0</v>
      </c>
      <c r="C35" s="9">
        <v>0</v>
      </c>
      <c r="D35" s="74"/>
      <c r="E35" s="9">
        <v>0</v>
      </c>
      <c r="F35" s="9">
        <v>0</v>
      </c>
      <c r="G35" s="74"/>
      <c r="H35" s="9">
        <v>0</v>
      </c>
      <c r="I35" s="9">
        <v>0</v>
      </c>
      <c r="J35" s="75"/>
      <c r="K35" s="9">
        <v>0</v>
      </c>
      <c r="L35" s="9">
        <v>0</v>
      </c>
      <c r="N35" s="9">
        <v>0</v>
      </c>
      <c r="O35" s="9">
        <v>0</v>
      </c>
      <c r="Q35" s="9">
        <v>0</v>
      </c>
      <c r="R35" s="9">
        <v>0</v>
      </c>
    </row>
    <row r="36" spans="1:19" hidden="1" x14ac:dyDescent="0.25">
      <c r="A36" s="64"/>
      <c r="B36" s="65"/>
      <c r="Q36" s="9">
        <v>0</v>
      </c>
      <c r="R36" s="9">
        <v>0</v>
      </c>
    </row>
    <row r="37" spans="1:19" hidden="1" x14ac:dyDescent="0.25">
      <c r="A37" s="64"/>
      <c r="B37" s="65"/>
      <c r="Q37" s="9">
        <v>0</v>
      </c>
      <c r="R37" s="9">
        <v>0</v>
      </c>
    </row>
    <row r="38" spans="1:19" hidden="1" x14ac:dyDescent="0.25">
      <c r="A38" s="64"/>
      <c r="F38" s="68"/>
      <c r="J38" s="69"/>
      <c r="Q38" s="9">
        <v>0</v>
      </c>
      <c r="R38" s="9">
        <v>0</v>
      </c>
    </row>
    <row r="39" spans="1:19" hidden="1" x14ac:dyDescent="0.25">
      <c r="A39" s="70"/>
      <c r="B39" s="50"/>
      <c r="C39" s="7"/>
      <c r="D39" s="50"/>
      <c r="E39" s="7"/>
      <c r="F39" s="71"/>
      <c r="G39" s="7"/>
      <c r="H39" s="6"/>
      <c r="I39" s="7"/>
      <c r="J39" s="6"/>
      <c r="K39" s="50"/>
      <c r="L39" s="7"/>
      <c r="Q39" s="9">
        <v>0</v>
      </c>
      <c r="R39" s="9">
        <v>0</v>
      </c>
    </row>
    <row r="40" spans="1:19" hidden="1" x14ac:dyDescent="0.25">
      <c r="A40" s="72"/>
      <c r="B40" s="79"/>
      <c r="C40" s="80"/>
      <c r="D40" s="80"/>
      <c r="E40" s="80"/>
      <c r="F40" s="73"/>
      <c r="G40" s="7"/>
      <c r="H40" s="6"/>
      <c r="I40" s="7"/>
      <c r="J40" s="6"/>
      <c r="K40" s="50"/>
      <c r="L40" s="7"/>
      <c r="Q40" s="9">
        <v>0</v>
      </c>
      <c r="R40" s="9">
        <v>0</v>
      </c>
    </row>
    <row r="41" spans="1:19" hidden="1" x14ac:dyDescent="0.25">
      <c r="A41" s="72"/>
      <c r="B41" s="79"/>
      <c r="C41" s="80"/>
      <c r="D41" s="80"/>
      <c r="E41" s="80"/>
      <c r="F41" s="73"/>
      <c r="G41" s="7"/>
      <c r="H41" s="6"/>
      <c r="I41" s="7"/>
      <c r="J41" s="6"/>
      <c r="K41" s="50"/>
      <c r="L41" s="7"/>
      <c r="Q41" s="9">
        <v>0</v>
      </c>
      <c r="R41" s="9">
        <v>0</v>
      </c>
    </row>
    <row r="42" spans="1:19" hidden="1" x14ac:dyDescent="0.25">
      <c r="A42" s="72"/>
      <c r="B42" s="79"/>
      <c r="C42" s="80"/>
      <c r="D42" s="80"/>
      <c r="E42" s="80"/>
      <c r="F42" s="73"/>
      <c r="G42" s="7"/>
      <c r="H42" s="6"/>
      <c r="I42" s="7"/>
      <c r="J42" s="6"/>
      <c r="K42" s="50"/>
      <c r="L42" s="7"/>
      <c r="Q42" s="9">
        <v>0</v>
      </c>
      <c r="R42" s="9">
        <v>0</v>
      </c>
    </row>
    <row r="43" spans="1:19" hidden="1" x14ac:dyDescent="0.25">
      <c r="A43" s="32"/>
      <c r="B43" s="32"/>
      <c r="C43" s="32"/>
      <c r="D43" s="32"/>
      <c r="E43" s="32"/>
      <c r="F43" s="32"/>
      <c r="H43" s="50"/>
      <c r="Q43" s="9">
        <v>0</v>
      </c>
      <c r="R43" s="9">
        <v>0</v>
      </c>
    </row>
    <row r="44" spans="1:19" hidden="1" x14ac:dyDescent="0.25">
      <c r="A44" s="81"/>
      <c r="B44" s="32"/>
      <c r="C44" s="32"/>
      <c r="D44" s="32"/>
      <c r="E44" s="32"/>
      <c r="F44" s="32"/>
      <c r="Q44" s="9">
        <v>0</v>
      </c>
      <c r="R44" s="9">
        <v>0</v>
      </c>
    </row>
    <row r="45" spans="1:19" hidden="1" x14ac:dyDescent="0.25">
      <c r="A45" s="82"/>
      <c r="B45" s="32"/>
      <c r="C45" s="32"/>
      <c r="D45" s="83"/>
      <c r="E45" s="32"/>
      <c r="F45" s="32"/>
      <c r="Q45" s="9">
        <v>0</v>
      </c>
      <c r="R45" s="9">
        <v>-1.3642420526593924E-11</v>
      </c>
    </row>
    <row r="46" spans="1:19" hidden="1" x14ac:dyDescent="0.25">
      <c r="A46" s="82"/>
      <c r="B46" s="32"/>
      <c r="C46" s="32"/>
      <c r="D46" s="83"/>
      <c r="E46" s="32"/>
      <c r="F46" s="32"/>
      <c r="Q46" s="9">
        <v>0</v>
      </c>
      <c r="R46" s="9">
        <v>0</v>
      </c>
    </row>
    <row r="47" spans="1:19" hidden="1" x14ac:dyDescent="0.25">
      <c r="A47" s="81"/>
      <c r="B47" s="32"/>
      <c r="C47" s="32"/>
      <c r="D47" s="83"/>
      <c r="E47" s="32"/>
      <c r="F47" s="32"/>
      <c r="Q47" s="9">
        <v>4.0056846728475648E-13</v>
      </c>
      <c r="R47" s="9">
        <v>-9.0949470177292824E-13</v>
      </c>
    </row>
    <row r="48" spans="1:19" hidden="1" x14ac:dyDescent="0.25">
      <c r="A48" s="82"/>
      <c r="B48" s="32"/>
      <c r="C48" s="32"/>
      <c r="D48" s="32"/>
      <c r="E48" s="32"/>
      <c r="F48" s="32"/>
      <c r="Q48" s="50"/>
      <c r="R48" s="50"/>
    </row>
    <row r="49" spans="1:6" x14ac:dyDescent="0.25">
      <c r="A49" s="159"/>
      <c r="B49" s="15"/>
      <c r="C49" s="15"/>
      <c r="D49" s="15"/>
      <c r="E49" s="15"/>
      <c r="F49" s="32"/>
    </row>
    <row r="50" spans="1:6" x14ac:dyDescent="0.25">
      <c r="A50" s="31" t="s">
        <v>27</v>
      </c>
      <c r="C50" s="24"/>
      <c r="F50" s="32"/>
    </row>
    <row r="51" spans="1:6" x14ac:dyDescent="0.25">
      <c r="A51" s="83" t="s">
        <v>80</v>
      </c>
      <c r="C51" s="24"/>
    </row>
    <row r="52" spans="1:6" x14ac:dyDescent="0.25">
      <c r="A52" s="83" t="s">
        <v>97</v>
      </c>
      <c r="B52" s="50"/>
      <c r="C52" s="7"/>
      <c r="D52" s="50"/>
      <c r="E52" s="7"/>
    </row>
  </sheetData>
  <phoneticPr fontId="5" type="noConversion"/>
  <printOptions horizontalCentered="1"/>
  <pageMargins left="0.75" right="0.75" top="1" bottom="1" header="0.5" footer="0.5"/>
  <pageSetup scale="70" orientation="landscape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119"/>
  <sheetViews>
    <sheetView zoomScale="70" workbookViewId="0"/>
  </sheetViews>
  <sheetFormatPr defaultRowHeight="13.2" x14ac:dyDescent="0.25"/>
  <cols>
    <col min="1" max="1" width="23.5546875" customWidth="1"/>
    <col min="2" max="3" width="8.332031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33203125" customWidth="1"/>
    <col min="19" max="19" width="7.6640625" customWidth="1"/>
  </cols>
  <sheetData>
    <row r="1" spans="1:19" s="3" customFormat="1" ht="15.6" x14ac:dyDescent="0.3">
      <c r="A1" s="57" t="s">
        <v>84</v>
      </c>
      <c r="B1" s="43"/>
      <c r="C1" s="43"/>
      <c r="D1" s="43"/>
      <c r="E1" s="43"/>
      <c r="F1" s="43"/>
      <c r="G1" s="43"/>
      <c r="H1" s="43"/>
      <c r="I1" s="43"/>
      <c r="J1" s="43"/>
    </row>
    <row r="2" spans="1:19" s="3" customFormat="1" ht="15.6" x14ac:dyDescent="0.3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ht="12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2.75" customHeight="1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ht="12.75" customHeight="1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 x14ac:dyDescent="0.25">
      <c r="A7" s="112" t="s">
        <v>29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 x14ac:dyDescent="0.25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 x14ac:dyDescent="0.25">
      <c r="A9" s="114" t="s">
        <v>2</v>
      </c>
      <c r="B9" s="11">
        <v>13.536738615500186</v>
      </c>
      <c r="C9" s="25">
        <v>212.61300000000003</v>
      </c>
      <c r="D9" s="37">
        <f>IF(C9&lt;&gt;0,B9/C9,0)</f>
        <v>6.3668442736334013E-2</v>
      </c>
      <c r="E9" s="11">
        <v>2165.9777604992987</v>
      </c>
      <c r="F9" s="25">
        <v>32028.203178891032</v>
      </c>
      <c r="G9" s="37">
        <f>IF(F9&lt;&gt;0,E9/F9,0)</f>
        <v>6.7627201825884484E-2</v>
      </c>
      <c r="H9" s="11">
        <v>32.209147107015582</v>
      </c>
      <c r="I9" s="25">
        <v>473.15025602282412</v>
      </c>
      <c r="J9" s="37">
        <f>IF(I9&lt;&gt;0,H9/I9,0)</f>
        <v>6.8073823689238075E-2</v>
      </c>
      <c r="K9" s="11">
        <v>0</v>
      </c>
      <c r="L9" s="25">
        <v>0</v>
      </c>
      <c r="M9" s="37">
        <f>IF(L9&lt;&gt;0,K9/L9,0)</f>
        <v>0</v>
      </c>
      <c r="N9" s="11">
        <v>0</v>
      </c>
      <c r="O9" s="25">
        <v>0</v>
      </c>
      <c r="P9" s="37">
        <f>IF(O9&lt;&gt;0,N9/O9,0)</f>
        <v>0</v>
      </c>
      <c r="Q9" s="11">
        <f t="shared" ref="Q9:R11" si="0">SUM(B9,E9,H9,K9,N9)</f>
        <v>2211.7236462218148</v>
      </c>
      <c r="R9" s="25">
        <f t="shared" si="0"/>
        <v>32713.966434913858</v>
      </c>
      <c r="S9" s="37">
        <f>IF(R9&lt;&gt;0,Q9/R9,0)</f>
        <v>6.760793285712248E-2</v>
      </c>
    </row>
    <row r="10" spans="1:19" ht="12.75" customHeight="1" x14ac:dyDescent="0.25">
      <c r="A10" s="114" t="s">
        <v>3</v>
      </c>
      <c r="B10" s="11">
        <v>58.606425365465412</v>
      </c>
      <c r="C10" s="25">
        <v>212.61300000000003</v>
      </c>
      <c r="D10" s="37">
        <f>IF(C10&lt;&gt;0,B10/C10,0)</f>
        <v>0.2756483628257228</v>
      </c>
      <c r="E10" s="11">
        <v>8828.5217705109226</v>
      </c>
      <c r="F10" s="25">
        <v>32028.203178891032</v>
      </c>
      <c r="G10" s="37">
        <f>IF(F10&lt;&gt;0,E10/F10,0)</f>
        <v>0.27564836282572275</v>
      </c>
      <c r="H10" s="11">
        <v>130.42309344326304</v>
      </c>
      <c r="I10" s="25">
        <v>473.15025602282412</v>
      </c>
      <c r="J10" s="37">
        <f>IF(I10&lt;&gt;0,H10/I10,0)</f>
        <v>0.27564836282572275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0</v>
      </c>
      <c r="P10" s="37">
        <f>IF(O10&lt;&gt;0,N10/O10,0)</f>
        <v>0</v>
      </c>
      <c r="Q10" s="11">
        <f t="shared" si="0"/>
        <v>9017.5512893196519</v>
      </c>
      <c r="R10" s="25">
        <f t="shared" si="0"/>
        <v>32713.966434913858</v>
      </c>
      <c r="S10" s="37">
        <f>IF(R10&lt;&gt;0,Q10/R10,0)</f>
        <v>0.2756483628257228</v>
      </c>
    </row>
    <row r="11" spans="1:19" ht="12.75" customHeight="1" x14ac:dyDescent="0.25">
      <c r="A11" s="114" t="s">
        <v>52</v>
      </c>
      <c r="B11" s="11">
        <v>107.77211082012467</v>
      </c>
      <c r="C11" s="25">
        <v>212.61300000000003</v>
      </c>
      <c r="D11" s="37">
        <f>IF(C11&lt;&gt;0,B11/C11,0)</f>
        <v>0.50689332646698293</v>
      </c>
      <c r="E11" s="11">
        <v>16234.882450108471</v>
      </c>
      <c r="F11" s="25">
        <v>32028.203178891032</v>
      </c>
      <c r="G11" s="37">
        <f>IF(F11&lt;&gt;0,E11/F11,0)</f>
        <v>0.50689332646698293</v>
      </c>
      <c r="H11" s="11">
        <v>239.8367071941139</v>
      </c>
      <c r="I11" s="25">
        <v>473.15025602282412</v>
      </c>
      <c r="J11" s="37">
        <f>IF(I11&lt;&gt;0,H11/I11,0)</f>
        <v>0.50689332646698282</v>
      </c>
      <c r="K11" s="11">
        <v>0</v>
      </c>
      <c r="L11" s="25">
        <v>0</v>
      </c>
      <c r="M11" s="37">
        <f>IF(L11&lt;&gt;0,K11/L11,0)</f>
        <v>0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16582.491268122711</v>
      </c>
      <c r="R11" s="25">
        <f t="shared" si="0"/>
        <v>32713.966434913858</v>
      </c>
      <c r="S11" s="37">
        <f>IF(R11&lt;&gt;0,Q11/R11,0)</f>
        <v>0.50689332646698293</v>
      </c>
    </row>
    <row r="12" spans="1:19" ht="12.75" customHeight="1" x14ac:dyDescent="0.25">
      <c r="A12" s="114" t="s">
        <v>55</v>
      </c>
      <c r="B12" s="11">
        <f>SUM(B9:B11)</f>
        <v>179.91527480109028</v>
      </c>
      <c r="C12" s="25">
        <f>C9</f>
        <v>212.61300000000003</v>
      </c>
      <c r="D12" s="37">
        <f>IF(C12&lt;&gt;0,B12/C12,0)</f>
        <v>0.84621013202903983</v>
      </c>
      <c r="E12" s="11">
        <f>SUM(E9:E11)</f>
        <v>27229.381981118691</v>
      </c>
      <c r="F12" s="25">
        <f>F9</f>
        <v>32028.203178891032</v>
      </c>
      <c r="G12" s="37">
        <f>IF(F12&lt;&gt;0,E12/F12,0)</f>
        <v>0.85016889111859006</v>
      </c>
      <c r="H12" s="11">
        <f>SUM(H9:H11)</f>
        <v>402.46894774439249</v>
      </c>
      <c r="I12" s="25">
        <f>I9</f>
        <v>473.15025602282412</v>
      </c>
      <c r="J12" s="37">
        <f>IF(I12&lt;&gt;0,H12/I12,0)</f>
        <v>0.8506155129819436</v>
      </c>
      <c r="K12" s="11">
        <f>SUM(K9:K11)</f>
        <v>0</v>
      </c>
      <c r="L12" s="25">
        <f>L9</f>
        <v>0</v>
      </c>
      <c r="M12" s="37">
        <f>IF(L12&lt;&gt;0,K12/L12,0)</f>
        <v>0</v>
      </c>
      <c r="N12" s="11">
        <f>SUM(N9:N11)</f>
        <v>0</v>
      </c>
      <c r="O12" s="25">
        <f>O9</f>
        <v>0</v>
      </c>
      <c r="P12" s="37">
        <f>IF(O12&lt;&gt;0,N12/O12,0)</f>
        <v>0</v>
      </c>
      <c r="Q12" s="11">
        <f>SUM(Q9:Q11)</f>
        <v>27811.766203664178</v>
      </c>
      <c r="R12" s="25">
        <f>R9</f>
        <v>32713.966434913858</v>
      </c>
      <c r="S12" s="37">
        <f>IF(R12&lt;&gt;0,Q12/R12,0)</f>
        <v>0.85014962214982814</v>
      </c>
    </row>
    <row r="13" spans="1:19" ht="12.75" customHeight="1" x14ac:dyDescent="0.25">
      <c r="A13" s="160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 customHeight="1" x14ac:dyDescent="0.25">
      <c r="A14" s="133" t="s">
        <v>50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ht="12.75" customHeight="1" x14ac:dyDescent="0.25">
      <c r="A15" s="114" t="s">
        <v>2</v>
      </c>
      <c r="B15" s="11">
        <v>129.27326225955957</v>
      </c>
      <c r="C15" s="25">
        <v>836.52533487222922</v>
      </c>
      <c r="D15" s="37">
        <f>IF(C15&lt;&gt;0,B15/C15,0)</f>
        <v>0.15453597980903322</v>
      </c>
      <c r="E15" s="11">
        <v>3955.8048066003962</v>
      </c>
      <c r="F15" s="25">
        <v>29766.189264231609</v>
      </c>
      <c r="G15" s="37">
        <f>IF(F15&lt;&gt;0,E15/F15,0)</f>
        <v>0.13289590990251041</v>
      </c>
      <c r="H15" s="11">
        <v>340.5554892634276</v>
      </c>
      <c r="I15" s="25">
        <v>2703.8369260559061</v>
      </c>
      <c r="J15" s="37">
        <f>IF(I15&lt;&gt;0,H15/I15,0)</f>
        <v>0.12595267339594951</v>
      </c>
      <c r="K15" s="11">
        <v>49.423783999786565</v>
      </c>
      <c r="L15" s="25">
        <v>337.46226398148485</v>
      </c>
      <c r="M15" s="37">
        <f>IF(L15&lt;&gt;0,K15/L15,0)</f>
        <v>0.14645721692455144</v>
      </c>
      <c r="N15" s="11">
        <v>0</v>
      </c>
      <c r="O15" s="25">
        <v>0</v>
      </c>
      <c r="P15" s="37">
        <f>IF(O15&lt;&gt;0,N15/O15,0)</f>
        <v>0</v>
      </c>
      <c r="Q15" s="11">
        <f t="shared" ref="Q15:R18" si="1">SUM(B15,E15,H15,K15,N15)</f>
        <v>4475.0573421231702</v>
      </c>
      <c r="R15" s="25">
        <f t="shared" si="1"/>
        <v>33644.013789141231</v>
      </c>
      <c r="S15" s="37">
        <f>IF(R15&lt;&gt;0,Q15/R15,0)</f>
        <v>0.13301199346100365</v>
      </c>
    </row>
    <row r="16" spans="1:19" ht="12.75" customHeight="1" x14ac:dyDescent="0.25">
      <c r="A16" s="134" t="s">
        <v>59</v>
      </c>
      <c r="B16" s="11">
        <v>284.34343668900561</v>
      </c>
      <c r="C16" s="25">
        <v>836.52533487222922</v>
      </c>
      <c r="D16" s="37">
        <f>IF(C16&lt;&gt;0,B16/C16,0)</f>
        <v>0.33991013163090417</v>
      </c>
      <c r="E16" s="11">
        <v>10117.829310955371</v>
      </c>
      <c r="F16" s="25">
        <v>29766.189264231609</v>
      </c>
      <c r="G16" s="37">
        <f>IF(F16&lt;&gt;0,E16/F16,0)</f>
        <v>0.33991013163090411</v>
      </c>
      <c r="H16" s="11">
        <v>919.0615654441624</v>
      </c>
      <c r="I16" s="25">
        <v>2703.8369260559061</v>
      </c>
      <c r="J16" s="37">
        <f>IF(I16&lt;&gt;0,H16/I16,0)</f>
        <v>0.33991013163090417</v>
      </c>
      <c r="K16" s="11">
        <v>114.70684257040945</v>
      </c>
      <c r="L16" s="25">
        <v>337.46226398148485</v>
      </c>
      <c r="M16" s="37">
        <f>IF(L16&lt;&gt;0,K16/L16,0)</f>
        <v>0.33991013163090417</v>
      </c>
      <c r="N16" s="11">
        <v>0</v>
      </c>
      <c r="O16" s="25">
        <v>0</v>
      </c>
      <c r="P16" s="37">
        <f>IF(O16&lt;&gt;0,N16/O16,0)</f>
        <v>0</v>
      </c>
      <c r="Q16" s="11">
        <f t="shared" si="1"/>
        <v>11435.941155658948</v>
      </c>
      <c r="R16" s="25">
        <f t="shared" si="1"/>
        <v>33644.013789141231</v>
      </c>
      <c r="S16" s="37">
        <f>IF(R16&lt;&gt;0,Q16/R16,0)</f>
        <v>0.33991013163090406</v>
      </c>
    </row>
    <row r="17" spans="1:19" ht="12.75" customHeight="1" x14ac:dyDescent="0.25">
      <c r="A17" s="114" t="s">
        <v>3</v>
      </c>
      <c r="B17" s="11">
        <v>18.572284186123831</v>
      </c>
      <c r="C17" s="25">
        <v>836.52533487222922</v>
      </c>
      <c r="D17" s="37">
        <f>IF(C17&lt;&gt;0,B17/C17,0)</f>
        <v>2.220169959223119E-2</v>
      </c>
      <c r="E17" s="11">
        <v>660.85999204996733</v>
      </c>
      <c r="F17" s="25">
        <v>29766.189264231609</v>
      </c>
      <c r="G17" s="37">
        <f>IF(F17&lt;&gt;0,E17/F17,0)</f>
        <v>2.220169959223119E-2</v>
      </c>
      <c r="H17" s="11">
        <v>60.029775178675038</v>
      </c>
      <c r="I17" s="25">
        <v>2703.8369260559061</v>
      </c>
      <c r="J17" s="37">
        <f>IF(I17&lt;&gt;0,H17/I17,0)</f>
        <v>2.2201699592231186E-2</v>
      </c>
      <c r="K17" s="11">
        <v>7.4922358086311469</v>
      </c>
      <c r="L17" s="25">
        <v>337.46226398148485</v>
      </c>
      <c r="M17" s="37">
        <f>IF(L17&lt;&gt;0,K17/L17,0)</f>
        <v>2.2201699592231193E-2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746.95428722339727</v>
      </c>
      <c r="R17" s="25">
        <f t="shared" si="1"/>
        <v>33644.013789141231</v>
      </c>
      <c r="S17" s="37">
        <f>IF(R17&lt;&gt;0,Q17/R17,0)</f>
        <v>2.2201699592231186E-2</v>
      </c>
    </row>
    <row r="18" spans="1:19" ht="12.75" customHeight="1" x14ac:dyDescent="0.25">
      <c r="A18" s="114" t="s">
        <v>52</v>
      </c>
      <c r="B18" s="11">
        <v>340.35737829497037</v>
      </c>
      <c r="C18" s="25">
        <v>836.52533487222922</v>
      </c>
      <c r="D18" s="37">
        <f>IF(C18&lt;&gt;0,B18/C18,0)</f>
        <v>0.40687037691088762</v>
      </c>
      <c r="E18" s="11">
        <v>12110.98064513873</v>
      </c>
      <c r="F18" s="25">
        <v>29766.189264231609</v>
      </c>
      <c r="G18" s="37">
        <f>IF(F18&lt;&gt;0,E18/F18,0)</f>
        <v>0.40687037691088757</v>
      </c>
      <c r="H18" s="11">
        <v>1100.1111492099421</v>
      </c>
      <c r="I18" s="25">
        <v>2703.8369260559061</v>
      </c>
      <c r="J18" s="37">
        <f>IF(I18&lt;&gt;0,H18/I18,0)</f>
        <v>0.40687037691088757</v>
      </c>
      <c r="K18" s="11">
        <v>137.30339853934822</v>
      </c>
      <c r="L18" s="25">
        <v>337.46226398148485</v>
      </c>
      <c r="M18" s="37">
        <f>IF(L18&lt;&gt;0,K18/L18,0)</f>
        <v>0.40687037691088768</v>
      </c>
      <c r="N18" s="11">
        <v>0</v>
      </c>
      <c r="O18" s="25">
        <v>0</v>
      </c>
      <c r="P18" s="37">
        <f>IF(O18&lt;&gt;0,N18/O18,0)</f>
        <v>0</v>
      </c>
      <c r="Q18" s="11">
        <f t="shared" si="1"/>
        <v>13688.752571182991</v>
      </c>
      <c r="R18" s="25">
        <f t="shared" si="1"/>
        <v>33644.013789141231</v>
      </c>
      <c r="S18" s="37">
        <f>IF(R18&lt;&gt;0,Q18/R18,0)</f>
        <v>0.40687037691088757</v>
      </c>
    </row>
    <row r="19" spans="1:19" ht="12.75" customHeight="1" x14ac:dyDescent="0.25">
      <c r="A19" s="114" t="s">
        <v>55</v>
      </c>
      <c r="B19" s="11">
        <f>SUM(B15:B18)</f>
        <v>772.54636142965933</v>
      </c>
      <c r="C19" s="25">
        <f>C15</f>
        <v>836.52533487222922</v>
      </c>
      <c r="D19" s="37">
        <f>IF(C19&lt;&gt;0,B19/C19,0)</f>
        <v>0.92351818794305607</v>
      </c>
      <c r="E19" s="11">
        <f>SUM(E15:E18)</f>
        <v>26845.474754744464</v>
      </c>
      <c r="F19" s="25">
        <f>F15</f>
        <v>29766.189264231609</v>
      </c>
      <c r="G19" s="37">
        <f>IF(F19&lt;&gt;0,E19/F19,0)</f>
        <v>0.90187811803653328</v>
      </c>
      <c r="H19" s="11">
        <f>SUM(H15:H18)</f>
        <v>2419.7579790962072</v>
      </c>
      <c r="I19" s="25">
        <f>I15</f>
        <v>2703.8369260559061</v>
      </c>
      <c r="J19" s="37">
        <f>IF(I19&lt;&gt;0,H19/I19,0)</f>
        <v>0.89493488152997247</v>
      </c>
      <c r="K19" s="11">
        <f>SUM(K15:K18)</f>
        <v>308.92626091817533</v>
      </c>
      <c r="L19" s="25">
        <f>L15</f>
        <v>337.46226398148485</v>
      </c>
      <c r="M19" s="37">
        <f>IF(L19&lt;&gt;0,K19/L19,0)</f>
        <v>0.91543942505857434</v>
      </c>
      <c r="N19" s="11">
        <f>SUM(N15:N18)</f>
        <v>0</v>
      </c>
      <c r="O19" s="25">
        <f>O15</f>
        <v>0</v>
      </c>
      <c r="P19" s="37">
        <f>IF(O19&lt;&gt;0,N19/O19,0)</f>
        <v>0</v>
      </c>
      <c r="Q19" s="11">
        <f>SUM(Q15:Q18)</f>
        <v>30346.705356188508</v>
      </c>
      <c r="R19" s="25">
        <f>R15</f>
        <v>33644.013789141231</v>
      </c>
      <c r="S19" s="37">
        <f>IF(R19&lt;&gt;0,Q19/R19,0)</f>
        <v>0.90199420159502652</v>
      </c>
    </row>
    <row r="20" spans="1:19" ht="12.75" customHeight="1" x14ac:dyDescent="0.25">
      <c r="A20" s="135"/>
      <c r="B20" s="39"/>
      <c r="C20" s="15"/>
      <c r="D20" s="48"/>
      <c r="E20" s="39"/>
      <c r="F20" s="15"/>
      <c r="G20" s="48"/>
      <c r="H20" s="39"/>
      <c r="I20" s="15"/>
      <c r="J20" s="48"/>
      <c r="K20" s="39"/>
      <c r="L20" s="63"/>
      <c r="M20" s="48"/>
      <c r="N20" s="39"/>
      <c r="O20" s="40"/>
      <c r="P20" s="157"/>
      <c r="Q20" s="158"/>
      <c r="R20" s="15"/>
      <c r="S20" s="48"/>
    </row>
    <row r="21" spans="1:19" ht="12.75" customHeight="1" x14ac:dyDescent="0.25">
      <c r="A21" s="77" t="s">
        <v>51</v>
      </c>
      <c r="B21" s="12">
        <f>SUM(B12,B19)</f>
        <v>952.4616362307496</v>
      </c>
      <c r="C21" s="25">
        <f>SUM(C12,C19)</f>
        <v>1049.1383348722293</v>
      </c>
      <c r="D21" s="13">
        <f>IF(C21&lt;&gt;0,B21/C21,0)</f>
        <v>0.90785133339613067</v>
      </c>
      <c r="E21" s="12">
        <f>SUM(E12,E19)</f>
        <v>54074.856735863155</v>
      </c>
      <c r="F21" s="25">
        <f>SUM(F12,F19)</f>
        <v>61794.392443122641</v>
      </c>
      <c r="G21" s="13">
        <f>IF(F21&lt;&gt;0,E21/F21,0)</f>
        <v>0.87507708382496407</v>
      </c>
      <c r="H21" s="12">
        <f>SUM(H12,H19)</f>
        <v>2822.2269268405998</v>
      </c>
      <c r="I21" s="25">
        <f>SUM(I12,I19)</f>
        <v>3176.9871820787303</v>
      </c>
      <c r="J21" s="13">
        <f>IF(I21&lt;&gt;0,H21/I21,0)</f>
        <v>0.88833437627972811</v>
      </c>
      <c r="K21" s="12">
        <f>SUM(K12,K19)</f>
        <v>308.92626091817533</v>
      </c>
      <c r="L21" s="25">
        <f>SUM(L12,L19)</f>
        <v>337.46226398148485</v>
      </c>
      <c r="M21" s="13">
        <f>IF(L21&lt;&gt;0,K21/L21,0)</f>
        <v>0.91543942505857434</v>
      </c>
      <c r="N21" s="12">
        <f>SUM(N12,N19)</f>
        <v>0</v>
      </c>
      <c r="O21" s="25">
        <f>SUM(O12,O19)</f>
        <v>0</v>
      </c>
      <c r="P21" s="13">
        <f>IF(O21&lt;&gt;0,N21/O21,0)</f>
        <v>0</v>
      </c>
      <c r="Q21" s="12">
        <f>SUM(Q12,Q19)</f>
        <v>58158.471559852682</v>
      </c>
      <c r="R21" s="25">
        <f>SUM(R12,R19)</f>
        <v>66357.980224055093</v>
      </c>
      <c r="S21" s="13">
        <f>IF(R21&lt;&gt;0,Q21/R21,0)</f>
        <v>0.87643522849072419</v>
      </c>
    </row>
    <row r="22" spans="1:19" ht="12.75" customHeight="1" x14ac:dyDescent="0.25">
      <c r="A22" s="76"/>
      <c r="B22" s="25"/>
      <c r="C22" s="58"/>
      <c r="D22" s="59"/>
      <c r="E22" s="58"/>
      <c r="F22" s="60"/>
      <c r="G22" s="32"/>
      <c r="H22" s="61"/>
      <c r="I22" s="32"/>
      <c r="J22" s="59"/>
      <c r="M22" s="7"/>
      <c r="N22" s="7"/>
      <c r="O22" s="7"/>
      <c r="P22" s="7"/>
      <c r="Q22" s="7"/>
    </row>
    <row r="23" spans="1:19" ht="12.75" customHeight="1" x14ac:dyDescent="0.25">
      <c r="C23" s="8" t="s">
        <v>47</v>
      </c>
      <c r="D23" s="66">
        <f>'Table 5.10'!D25-'Table 5.6'!D21</f>
        <v>0.63753592037613616</v>
      </c>
      <c r="E23" s="58"/>
      <c r="F23" s="60"/>
      <c r="G23" s="66">
        <f>'Table 5.10'!G25-'Table 5.6'!G21</f>
        <v>0.96404967167341848</v>
      </c>
      <c r="H23" s="61"/>
      <c r="I23" s="32"/>
      <c r="J23" s="66">
        <f>'Table 5.10'!J25-'Table 5.6'!J21</f>
        <v>2.6776377534704849</v>
      </c>
      <c r="M23" s="66">
        <f>'Table 5.10'!M25-'Table 5.6'!M21</f>
        <v>4.2643372263959911</v>
      </c>
      <c r="N23" s="7"/>
      <c r="O23" s="7"/>
      <c r="P23" s="66">
        <f>'Table 5.10'!P25-'Table 5.6'!P21</f>
        <v>1.5263697906169551</v>
      </c>
      <c r="Q23" s="7"/>
      <c r="S23" s="66">
        <f>'Table 5.10'!S25-'Table 5.6'!S21</f>
        <v>1.0101382874053075</v>
      </c>
    </row>
    <row r="24" spans="1:19" ht="12.75" customHeight="1" x14ac:dyDescent="0.25">
      <c r="C24" s="8" t="s">
        <v>48</v>
      </c>
      <c r="D24" s="67">
        <f>IF('Table 5.10'!D25&lt;&gt;0,'Table 5.6'!D23/'Table 5.10'!D25,0)</f>
        <v>0.41254120533213967</v>
      </c>
      <c r="E24" s="32"/>
      <c r="F24" s="12"/>
      <c r="G24" s="67">
        <f>IF('Table 5.10'!G25&lt;&gt;0,'Table 5.6'!G23/'Table 5.10'!G25,0)</f>
        <v>0.5241888134089876</v>
      </c>
      <c r="H24" s="62"/>
      <c r="I24" s="32"/>
      <c r="J24" s="67">
        <f>IF('Table 5.10'!J25&lt;&gt;0,'Table 5.6'!J23/'Table 5.10'!J25,0)</f>
        <v>0.7508857770175692</v>
      </c>
      <c r="M24" s="67">
        <f>IF('Table 5.10'!M25&lt;&gt;0,'Table 5.6'!M23/'Table 5.10'!M25,0)</f>
        <v>0.82326662196882483</v>
      </c>
      <c r="N24" s="7"/>
      <c r="O24" s="7"/>
      <c r="P24" s="67">
        <f>IF('Table 5.10'!P25&lt;&gt;0,'Table 5.6'!P23/'Table 5.10'!P25,0)</f>
        <v>1</v>
      </c>
      <c r="Q24" s="7"/>
      <c r="S24" s="67">
        <f>IF('Table 5.10'!S25&lt;&gt;0,'Table 5.6'!S23/'Table 5.10'!S25,0)</f>
        <v>0.53543542241741926</v>
      </c>
    </row>
    <row r="25" spans="1:19" hidden="1" x14ac:dyDescent="0.25"/>
    <row r="26" spans="1:19" hidden="1" x14ac:dyDescent="0.25">
      <c r="A26" s="84" t="s">
        <v>26</v>
      </c>
      <c r="B26" s="9">
        <v>0</v>
      </c>
      <c r="C26" s="9">
        <v>0</v>
      </c>
      <c r="D26" s="74"/>
      <c r="E26" s="9">
        <v>0</v>
      </c>
      <c r="F26" s="9">
        <v>0</v>
      </c>
      <c r="G26" s="74"/>
      <c r="H26" s="9">
        <v>0</v>
      </c>
      <c r="I26" s="9">
        <v>0</v>
      </c>
      <c r="J26" s="75"/>
      <c r="K26" s="9">
        <v>0</v>
      </c>
      <c r="L26" s="9">
        <v>0</v>
      </c>
      <c r="N26" s="9">
        <v>0</v>
      </c>
      <c r="O26" s="9">
        <v>0</v>
      </c>
      <c r="Q26" s="9">
        <v>0</v>
      </c>
      <c r="R26" s="9">
        <v>0</v>
      </c>
    </row>
    <row r="27" spans="1:19" hidden="1" x14ac:dyDescent="0.25">
      <c r="A27" s="64"/>
      <c r="B27" s="65"/>
    </row>
    <row r="28" spans="1:19" x14ac:dyDescent="0.25">
      <c r="A28" s="15"/>
      <c r="B28" s="15"/>
      <c r="C28" s="15"/>
      <c r="D28" s="15"/>
      <c r="E28" s="15"/>
    </row>
    <row r="29" spans="1:19" x14ac:dyDescent="0.25">
      <c r="A29" s="31" t="s">
        <v>27</v>
      </c>
      <c r="C29" s="24"/>
      <c r="F29" s="68"/>
      <c r="J29" s="69"/>
    </row>
    <row r="30" spans="1:19" x14ac:dyDescent="0.25">
      <c r="A30" s="83" t="s">
        <v>80</v>
      </c>
      <c r="C30" s="24"/>
      <c r="F30" s="71"/>
      <c r="G30" s="7"/>
      <c r="H30" s="6"/>
      <c r="I30" s="7"/>
      <c r="J30" s="6"/>
      <c r="K30" s="50"/>
      <c r="L30" s="7"/>
    </row>
    <row r="31" spans="1:19" x14ac:dyDescent="0.25">
      <c r="A31" s="83" t="s">
        <v>97</v>
      </c>
      <c r="B31" s="50"/>
      <c r="C31" s="7"/>
      <c r="D31" s="50"/>
      <c r="E31" s="7"/>
      <c r="F31" s="73"/>
      <c r="G31" s="80"/>
      <c r="H31" s="6"/>
      <c r="I31" s="7"/>
      <c r="J31" s="6"/>
      <c r="K31" s="50"/>
      <c r="L31" s="7"/>
    </row>
    <row r="32" spans="1:19" x14ac:dyDescent="0.25">
      <c r="A32" s="72"/>
      <c r="B32" s="79"/>
      <c r="C32" s="80"/>
      <c r="D32" s="80"/>
      <c r="E32" s="80"/>
      <c r="F32" s="73"/>
      <c r="G32" s="80"/>
      <c r="H32" s="6"/>
      <c r="I32" s="7"/>
      <c r="J32" s="6"/>
      <c r="K32" s="50"/>
      <c r="L32" s="7"/>
    </row>
    <row r="33" spans="1:12" x14ac:dyDescent="0.25">
      <c r="A33" s="72"/>
      <c r="B33" s="79"/>
      <c r="C33" s="80"/>
      <c r="D33" s="80"/>
      <c r="E33" s="80"/>
      <c r="F33" s="73"/>
      <c r="G33" s="80"/>
      <c r="H33" s="6"/>
      <c r="I33" s="7"/>
      <c r="J33" s="6"/>
      <c r="K33" s="50"/>
      <c r="L33" s="7"/>
    </row>
    <row r="34" spans="1:12" x14ac:dyDescent="0.25">
      <c r="A34" s="32"/>
      <c r="B34" s="32"/>
      <c r="C34" s="32"/>
      <c r="D34" s="32"/>
      <c r="E34" s="32"/>
      <c r="F34" s="32"/>
      <c r="G34" s="32"/>
      <c r="H34" s="50"/>
    </row>
    <row r="35" spans="1:12" x14ac:dyDescent="0.25">
      <c r="A35" s="81"/>
      <c r="B35" s="32"/>
      <c r="C35" s="32"/>
      <c r="D35" s="32"/>
      <c r="E35" s="32"/>
      <c r="F35" s="32"/>
      <c r="G35" s="32"/>
    </row>
    <row r="36" spans="1:12" x14ac:dyDescent="0.25">
      <c r="A36" s="82"/>
      <c r="B36" s="32"/>
      <c r="C36" s="32"/>
      <c r="D36" s="83"/>
      <c r="E36" s="32"/>
      <c r="F36" s="32"/>
      <c r="G36" s="32"/>
    </row>
    <row r="37" spans="1:12" x14ac:dyDescent="0.25">
      <c r="A37" s="82"/>
      <c r="B37" s="32"/>
      <c r="C37" s="32"/>
      <c r="D37" s="83"/>
      <c r="E37" s="32"/>
      <c r="F37" s="32"/>
      <c r="G37" s="32"/>
    </row>
    <row r="38" spans="1:12" x14ac:dyDescent="0.25">
      <c r="A38" s="81"/>
      <c r="B38" s="32"/>
      <c r="C38" s="32"/>
      <c r="D38" s="83"/>
      <c r="E38" s="32"/>
      <c r="F38" s="32"/>
      <c r="G38" s="32"/>
    </row>
    <row r="39" spans="1:12" x14ac:dyDescent="0.25">
      <c r="A39" s="82"/>
      <c r="B39" s="32"/>
      <c r="C39" s="32"/>
      <c r="D39" s="32"/>
      <c r="E39" s="32"/>
      <c r="F39" s="32"/>
      <c r="G39" s="32"/>
    </row>
    <row r="40" spans="1:12" x14ac:dyDescent="0.25">
      <c r="A40" s="82"/>
      <c r="B40" s="32"/>
      <c r="C40" s="32"/>
      <c r="D40" s="32"/>
      <c r="E40" s="32"/>
      <c r="F40" s="32"/>
      <c r="G40" s="32"/>
    </row>
    <row r="41" spans="1:12" x14ac:dyDescent="0.25">
      <c r="A41" s="32"/>
      <c r="B41" s="32"/>
      <c r="C41" s="32"/>
      <c r="D41" s="32"/>
      <c r="E41" s="32"/>
      <c r="F41" s="32"/>
      <c r="G41" s="32"/>
    </row>
    <row r="42" spans="1:12" x14ac:dyDescent="0.25">
      <c r="A42" s="32"/>
      <c r="B42" s="32"/>
      <c r="C42" s="32"/>
      <c r="D42" s="32"/>
      <c r="E42" s="32"/>
      <c r="F42" s="32"/>
      <c r="G42" s="32"/>
    </row>
    <row r="43" spans="1:12" x14ac:dyDescent="0.25">
      <c r="A43" s="32"/>
      <c r="B43" s="32"/>
      <c r="C43" s="32"/>
      <c r="D43" s="32"/>
      <c r="E43" s="32"/>
      <c r="F43" s="32"/>
      <c r="G43" s="32"/>
    </row>
    <row r="44" spans="1:12" x14ac:dyDescent="0.25">
      <c r="A44" s="32"/>
      <c r="B44" s="32"/>
      <c r="C44" s="32"/>
      <c r="D44" s="32"/>
      <c r="E44" s="32"/>
      <c r="F44" s="32"/>
      <c r="G44" s="32"/>
    </row>
    <row r="45" spans="1:12" x14ac:dyDescent="0.25">
      <c r="A45" s="32"/>
      <c r="B45" s="32"/>
      <c r="C45" s="32"/>
      <c r="D45" s="32"/>
      <c r="E45" s="32"/>
      <c r="F45" s="32"/>
      <c r="G45" s="32"/>
    </row>
    <row r="46" spans="1:12" x14ac:dyDescent="0.25">
      <c r="A46" s="32"/>
      <c r="B46" s="32"/>
      <c r="C46" s="32"/>
      <c r="D46" s="32"/>
      <c r="E46" s="32"/>
      <c r="F46" s="32"/>
      <c r="G46" s="32"/>
    </row>
    <row r="47" spans="1:12" x14ac:dyDescent="0.25">
      <c r="A47" s="32"/>
      <c r="B47" s="32"/>
      <c r="C47" s="32"/>
      <c r="D47" s="32"/>
      <c r="E47" s="32"/>
      <c r="F47" s="32"/>
      <c r="G47" s="32"/>
    </row>
    <row r="48" spans="1:12" x14ac:dyDescent="0.25">
      <c r="A48" s="32"/>
      <c r="B48" s="32"/>
      <c r="C48" s="32"/>
      <c r="D48" s="32"/>
      <c r="E48" s="32"/>
      <c r="F48" s="32"/>
      <c r="G48" s="32"/>
    </row>
    <row r="49" spans="1:7" x14ac:dyDescent="0.25">
      <c r="A49" s="32"/>
      <c r="B49" s="32"/>
      <c r="C49" s="32"/>
      <c r="D49" s="32"/>
      <c r="E49" s="32"/>
      <c r="F49" s="32"/>
      <c r="G49" s="32"/>
    </row>
    <row r="50" spans="1:7" x14ac:dyDescent="0.25">
      <c r="A50" s="32"/>
      <c r="B50" s="32"/>
      <c r="C50" s="32"/>
      <c r="D50" s="32"/>
      <c r="E50" s="32"/>
      <c r="F50" s="32"/>
      <c r="G50" s="32"/>
    </row>
    <row r="51" spans="1:7" x14ac:dyDescent="0.25">
      <c r="A51" s="32"/>
      <c r="B51" s="32"/>
      <c r="C51" s="32"/>
      <c r="D51" s="32"/>
      <c r="E51" s="32"/>
      <c r="F51" s="32"/>
      <c r="G51" s="32"/>
    </row>
    <row r="52" spans="1:7" x14ac:dyDescent="0.25">
      <c r="A52" s="32"/>
      <c r="B52" s="32"/>
      <c r="C52" s="32"/>
      <c r="D52" s="32"/>
      <c r="E52" s="32"/>
      <c r="F52" s="32"/>
      <c r="G52" s="32"/>
    </row>
    <row r="53" spans="1:7" x14ac:dyDescent="0.25">
      <c r="A53" s="32"/>
      <c r="B53" s="32"/>
      <c r="C53" s="32"/>
      <c r="D53" s="32"/>
      <c r="E53" s="32"/>
      <c r="F53" s="32"/>
      <c r="G53" s="32"/>
    </row>
    <row r="54" spans="1:7" x14ac:dyDescent="0.25">
      <c r="A54" s="32"/>
      <c r="B54" s="32"/>
      <c r="C54" s="32"/>
      <c r="D54" s="32"/>
      <c r="E54" s="32"/>
      <c r="F54" s="32"/>
      <c r="G54" s="32"/>
    </row>
    <row r="55" spans="1:7" x14ac:dyDescent="0.25">
      <c r="A55" s="32"/>
      <c r="B55" s="32"/>
      <c r="C55" s="32"/>
      <c r="D55" s="32"/>
      <c r="E55" s="32"/>
      <c r="F55" s="32"/>
      <c r="G55" s="32"/>
    </row>
    <row r="56" spans="1:7" x14ac:dyDescent="0.25">
      <c r="A56" s="32"/>
      <c r="B56" s="32"/>
      <c r="C56" s="32"/>
      <c r="D56" s="32"/>
      <c r="E56" s="32"/>
      <c r="F56" s="32"/>
      <c r="G56" s="32"/>
    </row>
    <row r="57" spans="1:7" x14ac:dyDescent="0.25">
      <c r="A57" s="32"/>
      <c r="B57" s="32"/>
      <c r="C57" s="32"/>
      <c r="D57" s="32"/>
      <c r="E57" s="32"/>
      <c r="F57" s="32"/>
      <c r="G57" s="32"/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x14ac:dyDescent="0.25">
      <c r="A59" s="32"/>
      <c r="B59" s="32"/>
      <c r="C59" s="32"/>
      <c r="D59" s="32"/>
      <c r="E59" s="32"/>
      <c r="F59" s="32"/>
      <c r="G59" s="32"/>
    </row>
    <row r="60" spans="1:7" x14ac:dyDescent="0.25">
      <c r="A60" s="32"/>
      <c r="B60" s="32"/>
      <c r="C60" s="32"/>
      <c r="D60" s="32"/>
      <c r="E60" s="32"/>
      <c r="F60" s="32"/>
      <c r="G60" s="32"/>
    </row>
    <row r="61" spans="1:7" x14ac:dyDescent="0.25">
      <c r="A61" s="32"/>
      <c r="B61" s="32"/>
      <c r="C61" s="32"/>
      <c r="D61" s="32"/>
      <c r="E61" s="32"/>
      <c r="F61" s="32"/>
      <c r="G61" s="32"/>
    </row>
    <row r="62" spans="1:7" x14ac:dyDescent="0.25">
      <c r="A62" s="32"/>
      <c r="B62" s="32"/>
      <c r="C62" s="32"/>
      <c r="D62" s="32"/>
      <c r="E62" s="32"/>
      <c r="F62" s="32"/>
      <c r="G62" s="32"/>
    </row>
    <row r="63" spans="1:7" x14ac:dyDescent="0.25">
      <c r="A63" s="32"/>
      <c r="B63" s="32"/>
      <c r="C63" s="32"/>
      <c r="D63" s="32"/>
      <c r="E63" s="32"/>
      <c r="F63" s="32"/>
      <c r="G63" s="32"/>
    </row>
    <row r="64" spans="1:7" x14ac:dyDescent="0.25">
      <c r="A64" s="32"/>
      <c r="B64" s="32"/>
      <c r="C64" s="32"/>
      <c r="D64" s="32"/>
      <c r="E64" s="32"/>
      <c r="F64" s="32"/>
      <c r="G64" s="32"/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x14ac:dyDescent="0.25">
      <c r="A66" s="32"/>
      <c r="B66" s="32"/>
      <c r="C66" s="32"/>
      <c r="D66" s="32"/>
      <c r="E66" s="32"/>
      <c r="F66" s="32"/>
      <c r="G66" s="32"/>
    </row>
    <row r="67" spans="1:7" x14ac:dyDescent="0.25">
      <c r="A67" s="32"/>
      <c r="B67" s="32"/>
      <c r="C67" s="32"/>
      <c r="D67" s="32"/>
      <c r="E67" s="32"/>
      <c r="F67" s="32"/>
      <c r="G67" s="32"/>
    </row>
    <row r="68" spans="1:7" x14ac:dyDescent="0.25">
      <c r="A68" s="32"/>
      <c r="B68" s="32"/>
      <c r="C68" s="32"/>
      <c r="D68" s="32"/>
      <c r="E68" s="32"/>
      <c r="F68" s="32"/>
      <c r="G68" s="32"/>
    </row>
    <row r="69" spans="1:7" x14ac:dyDescent="0.25">
      <c r="A69" s="32"/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  <row r="75" spans="1:7" x14ac:dyDescent="0.25">
      <c r="A75" s="32"/>
      <c r="B75" s="32"/>
      <c r="C75" s="32"/>
      <c r="D75" s="32"/>
      <c r="E75" s="32"/>
      <c r="F75" s="32"/>
      <c r="G75" s="32"/>
    </row>
    <row r="76" spans="1:7" x14ac:dyDescent="0.25">
      <c r="A76" s="32"/>
      <c r="B76" s="32"/>
      <c r="C76" s="32"/>
      <c r="D76" s="32"/>
      <c r="E76" s="32"/>
      <c r="F76" s="32"/>
      <c r="G76" s="32"/>
    </row>
    <row r="77" spans="1:7" x14ac:dyDescent="0.25">
      <c r="A77" s="32"/>
      <c r="B77" s="32"/>
      <c r="C77" s="32"/>
      <c r="D77" s="32"/>
      <c r="E77" s="32"/>
      <c r="F77" s="32"/>
      <c r="G77" s="32"/>
    </row>
    <row r="78" spans="1:7" x14ac:dyDescent="0.25">
      <c r="A78" s="32"/>
      <c r="B78" s="32"/>
      <c r="C78" s="32"/>
      <c r="D78" s="32"/>
      <c r="E78" s="32"/>
      <c r="F78" s="32"/>
      <c r="G78" s="32"/>
    </row>
    <row r="79" spans="1:7" x14ac:dyDescent="0.25">
      <c r="A79" s="32"/>
      <c r="B79" s="32"/>
      <c r="C79" s="32"/>
      <c r="D79" s="32"/>
      <c r="E79" s="32"/>
      <c r="F79" s="32"/>
      <c r="G79" s="32"/>
    </row>
    <row r="80" spans="1:7" x14ac:dyDescent="0.25">
      <c r="A80" s="32"/>
      <c r="B80" s="32"/>
      <c r="C80" s="32"/>
      <c r="D80" s="32"/>
      <c r="E80" s="32"/>
      <c r="F80" s="32"/>
      <c r="G80" s="32"/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x14ac:dyDescent="0.25">
      <c r="A82" s="32"/>
      <c r="B82" s="32"/>
      <c r="C82" s="32"/>
      <c r="D82" s="32"/>
      <c r="E82" s="32"/>
      <c r="F82" s="32"/>
      <c r="G82" s="32"/>
    </row>
    <row r="83" spans="1:7" x14ac:dyDescent="0.25">
      <c r="A83" s="32"/>
      <c r="B83" s="32"/>
      <c r="C83" s="32"/>
      <c r="D83" s="32"/>
      <c r="E83" s="32"/>
      <c r="F83" s="32"/>
      <c r="G83" s="32"/>
    </row>
    <row r="84" spans="1:7" x14ac:dyDescent="0.25">
      <c r="A84" s="32"/>
      <c r="B84" s="32"/>
      <c r="C84" s="32"/>
      <c r="D84" s="32"/>
      <c r="E84" s="32"/>
      <c r="F84" s="32"/>
      <c r="G84" s="32"/>
    </row>
    <row r="85" spans="1:7" x14ac:dyDescent="0.25">
      <c r="A85" s="32"/>
      <c r="B85" s="32"/>
      <c r="C85" s="32"/>
      <c r="D85" s="32"/>
      <c r="E85" s="32"/>
      <c r="F85" s="32"/>
      <c r="G85" s="32"/>
    </row>
    <row r="86" spans="1:7" x14ac:dyDescent="0.25">
      <c r="A86" s="32"/>
      <c r="B86" s="32"/>
      <c r="C86" s="32"/>
      <c r="D86" s="32"/>
      <c r="E86" s="32"/>
      <c r="F86" s="32"/>
      <c r="G86" s="32"/>
    </row>
    <row r="87" spans="1:7" x14ac:dyDescent="0.25">
      <c r="A87" s="32"/>
      <c r="B87" s="32"/>
      <c r="C87" s="32"/>
      <c r="D87" s="32"/>
      <c r="E87" s="32"/>
      <c r="F87" s="32"/>
      <c r="G87" s="32"/>
    </row>
    <row r="88" spans="1:7" x14ac:dyDescent="0.25">
      <c r="A88" s="32"/>
      <c r="B88" s="32"/>
      <c r="C88" s="32"/>
      <c r="D88" s="32"/>
      <c r="E88" s="32"/>
      <c r="F88" s="32"/>
      <c r="G88" s="32"/>
    </row>
    <row r="89" spans="1:7" x14ac:dyDescent="0.25">
      <c r="A89" s="32"/>
      <c r="B89" s="32"/>
      <c r="C89" s="32"/>
      <c r="D89" s="32"/>
      <c r="E89" s="32"/>
      <c r="F89" s="32"/>
      <c r="G89" s="32"/>
    </row>
    <row r="90" spans="1:7" x14ac:dyDescent="0.25">
      <c r="A90" s="32"/>
      <c r="B90" s="32"/>
      <c r="C90" s="32"/>
      <c r="D90" s="32"/>
      <c r="E90" s="32"/>
      <c r="F90" s="32"/>
      <c r="G90" s="32"/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x14ac:dyDescent="0.25">
      <c r="A92" s="32"/>
      <c r="B92" s="32"/>
      <c r="C92" s="32"/>
      <c r="D92" s="32"/>
      <c r="E92" s="32"/>
      <c r="F92" s="32"/>
      <c r="G92" s="32"/>
    </row>
    <row r="93" spans="1:7" x14ac:dyDescent="0.25">
      <c r="A93" s="32"/>
      <c r="B93" s="32"/>
      <c r="C93" s="32"/>
      <c r="D93" s="32"/>
      <c r="E93" s="32"/>
      <c r="F93" s="32"/>
      <c r="G93" s="32"/>
    </row>
    <row r="94" spans="1:7" x14ac:dyDescent="0.25">
      <c r="A94" s="32"/>
      <c r="B94" s="32"/>
      <c r="C94" s="32"/>
      <c r="D94" s="32"/>
      <c r="E94" s="32"/>
      <c r="F94" s="32"/>
      <c r="G94" s="32"/>
    </row>
    <row r="95" spans="1:7" x14ac:dyDescent="0.25">
      <c r="A95" s="32"/>
      <c r="B95" s="32"/>
      <c r="C95" s="32"/>
      <c r="D95" s="32"/>
      <c r="E95" s="32"/>
      <c r="F95" s="32"/>
      <c r="G95" s="32"/>
    </row>
    <row r="96" spans="1:7" x14ac:dyDescent="0.25">
      <c r="A96" s="32"/>
      <c r="B96" s="32"/>
      <c r="C96" s="32"/>
      <c r="D96" s="32"/>
      <c r="E96" s="32"/>
      <c r="F96" s="32"/>
      <c r="G96" s="32"/>
    </row>
    <row r="97" spans="1:7" x14ac:dyDescent="0.25">
      <c r="A97" s="32"/>
      <c r="B97" s="32"/>
      <c r="C97" s="32"/>
      <c r="D97" s="32"/>
      <c r="E97" s="32"/>
      <c r="F97" s="32"/>
      <c r="G97" s="32"/>
    </row>
    <row r="98" spans="1:7" x14ac:dyDescent="0.25">
      <c r="A98" s="32"/>
      <c r="B98" s="32"/>
      <c r="C98" s="32"/>
      <c r="D98" s="32"/>
      <c r="E98" s="32"/>
      <c r="F98" s="32"/>
      <c r="G98" s="32"/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x14ac:dyDescent="0.25">
      <c r="A100" s="32"/>
      <c r="B100" s="32"/>
      <c r="C100" s="32"/>
      <c r="D100" s="32"/>
      <c r="E100" s="32"/>
      <c r="F100" s="32"/>
      <c r="G100" s="32"/>
    </row>
    <row r="101" spans="1:7" x14ac:dyDescent="0.25">
      <c r="A101" s="32"/>
      <c r="B101" s="32"/>
      <c r="C101" s="32"/>
      <c r="D101" s="32"/>
      <c r="E101" s="32"/>
      <c r="F101" s="32"/>
      <c r="G101" s="32"/>
    </row>
    <row r="102" spans="1:7" x14ac:dyDescent="0.25">
      <c r="A102" s="32"/>
      <c r="B102" s="32"/>
      <c r="C102" s="32"/>
      <c r="D102" s="32"/>
      <c r="E102" s="32"/>
      <c r="F102" s="32"/>
      <c r="G102" s="32"/>
    </row>
    <row r="103" spans="1:7" x14ac:dyDescent="0.25">
      <c r="A103" s="32"/>
      <c r="B103" s="32"/>
      <c r="C103" s="32"/>
      <c r="D103" s="32"/>
      <c r="E103" s="32"/>
      <c r="F103" s="32"/>
      <c r="G103" s="32"/>
    </row>
    <row r="104" spans="1:7" x14ac:dyDescent="0.25">
      <c r="A104" s="32"/>
      <c r="B104" s="32"/>
      <c r="C104" s="32"/>
      <c r="D104" s="32"/>
      <c r="E104" s="32"/>
      <c r="F104" s="32"/>
      <c r="G104" s="32"/>
    </row>
    <row r="105" spans="1:7" x14ac:dyDescent="0.25">
      <c r="A105" s="32"/>
      <c r="B105" s="32"/>
      <c r="C105" s="32"/>
      <c r="D105" s="32"/>
      <c r="E105" s="32"/>
      <c r="F105" s="32"/>
      <c r="G105" s="32"/>
    </row>
    <row r="106" spans="1:7" x14ac:dyDescent="0.25">
      <c r="A106" s="32"/>
      <c r="B106" s="32"/>
      <c r="C106" s="32"/>
      <c r="D106" s="32"/>
      <c r="E106" s="32"/>
      <c r="F106" s="32"/>
      <c r="G106" s="32"/>
    </row>
    <row r="107" spans="1:7" x14ac:dyDescent="0.25">
      <c r="A107" s="32"/>
      <c r="B107" s="32"/>
      <c r="C107" s="32"/>
      <c r="D107" s="32"/>
      <c r="E107" s="32"/>
      <c r="F107" s="32"/>
      <c r="G107" s="32"/>
    </row>
    <row r="108" spans="1:7" x14ac:dyDescent="0.25">
      <c r="A108" s="32"/>
      <c r="B108" s="32"/>
      <c r="C108" s="32"/>
      <c r="D108" s="32"/>
      <c r="E108" s="32"/>
      <c r="F108" s="32"/>
      <c r="G108" s="32"/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x14ac:dyDescent="0.25">
      <c r="A110" s="32"/>
      <c r="B110" s="32"/>
      <c r="C110" s="32"/>
      <c r="D110" s="32"/>
      <c r="E110" s="32"/>
      <c r="F110" s="32"/>
      <c r="G110" s="32"/>
    </row>
    <row r="111" spans="1:7" x14ac:dyDescent="0.25">
      <c r="A111" s="32"/>
      <c r="B111" s="32"/>
      <c r="C111" s="32"/>
      <c r="D111" s="32"/>
      <c r="E111" s="32"/>
      <c r="F111" s="32"/>
      <c r="G111" s="32"/>
    </row>
    <row r="112" spans="1:7" x14ac:dyDescent="0.25">
      <c r="A112" s="32"/>
      <c r="B112" s="32"/>
      <c r="C112" s="32"/>
      <c r="D112" s="32"/>
      <c r="E112" s="32"/>
      <c r="F112" s="32"/>
      <c r="G112" s="32"/>
    </row>
    <row r="113" spans="1:7" x14ac:dyDescent="0.25">
      <c r="A113" s="32"/>
      <c r="B113" s="32"/>
      <c r="C113" s="32"/>
      <c r="D113" s="32"/>
      <c r="E113" s="32"/>
      <c r="F113" s="32"/>
      <c r="G113" s="32"/>
    </row>
    <row r="114" spans="1:7" x14ac:dyDescent="0.25">
      <c r="A114" s="32"/>
      <c r="B114" s="32"/>
      <c r="C114" s="32"/>
      <c r="D114" s="32"/>
      <c r="E114" s="32"/>
      <c r="F114" s="32"/>
      <c r="G114" s="32"/>
    </row>
    <row r="115" spans="1:7" x14ac:dyDescent="0.25">
      <c r="A115" s="32"/>
      <c r="B115" s="32"/>
      <c r="C115" s="32"/>
      <c r="D115" s="32"/>
      <c r="E115" s="32"/>
      <c r="F115" s="32"/>
      <c r="G115" s="32"/>
    </row>
    <row r="116" spans="1:7" x14ac:dyDescent="0.25">
      <c r="A116" s="32"/>
      <c r="B116" s="32"/>
      <c r="C116" s="32"/>
      <c r="D116" s="32"/>
      <c r="E116" s="32"/>
      <c r="F116" s="32"/>
      <c r="G116" s="32"/>
    </row>
    <row r="117" spans="1:7" x14ac:dyDescent="0.25">
      <c r="A117" s="32"/>
      <c r="B117" s="32"/>
      <c r="C117" s="32"/>
      <c r="D117" s="32"/>
      <c r="E117" s="32"/>
      <c r="F117" s="32"/>
      <c r="G117" s="32"/>
    </row>
    <row r="118" spans="1:7" x14ac:dyDescent="0.25">
      <c r="A118" s="32"/>
      <c r="B118" s="32"/>
      <c r="C118" s="32"/>
      <c r="D118" s="32"/>
      <c r="E118" s="32"/>
      <c r="F118" s="32"/>
      <c r="G118" s="32"/>
    </row>
    <row r="119" spans="1:7" x14ac:dyDescent="0.25">
      <c r="A119" s="32"/>
      <c r="B119" s="32"/>
      <c r="C119" s="32"/>
      <c r="D119" s="32"/>
      <c r="E119" s="32"/>
      <c r="F119" s="32"/>
      <c r="G119" s="32"/>
    </row>
  </sheetData>
  <phoneticPr fontId="5" type="noConversion"/>
  <printOptions horizontalCentered="1"/>
  <pageMargins left="0.75" right="0.75" top="1" bottom="1" header="0.5" footer="0.5"/>
  <pageSetup scale="72" orientation="landscape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S119"/>
  <sheetViews>
    <sheetView zoomScale="70" workbookViewId="0"/>
  </sheetViews>
  <sheetFormatPr defaultRowHeight="13.2" x14ac:dyDescent="0.25"/>
  <cols>
    <col min="1" max="1" width="23.5546875" customWidth="1"/>
    <col min="2" max="3" width="8.332031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33203125" customWidth="1"/>
    <col min="19" max="19" width="7.6640625" customWidth="1"/>
  </cols>
  <sheetData>
    <row r="1" spans="1:19" s="3" customFormat="1" ht="15.6" x14ac:dyDescent="0.3">
      <c r="A1" s="57" t="s">
        <v>85</v>
      </c>
      <c r="B1" s="43"/>
      <c r="C1" s="43"/>
      <c r="D1" s="43"/>
      <c r="E1" s="43"/>
      <c r="F1" s="43"/>
      <c r="G1" s="43"/>
      <c r="H1" s="43"/>
      <c r="I1" s="43"/>
      <c r="J1" s="43"/>
    </row>
    <row r="2" spans="1:19" s="3" customFormat="1" ht="15.6" x14ac:dyDescent="0.3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ht="12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2.75" customHeight="1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ht="12.75" customHeight="1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 x14ac:dyDescent="0.25">
      <c r="A7" s="112" t="s">
        <v>33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 x14ac:dyDescent="0.25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 x14ac:dyDescent="0.25">
      <c r="A9" s="114" t="s">
        <v>2</v>
      </c>
      <c r="B9" s="11">
        <v>0</v>
      </c>
      <c r="C9" s="25">
        <v>0</v>
      </c>
      <c r="D9" s="37">
        <f>IF(C9&lt;&gt;0,B9/C9,0)</f>
        <v>0</v>
      </c>
      <c r="E9" s="11">
        <v>15.918170936772928</v>
      </c>
      <c r="F9" s="25">
        <v>67.628057334615306</v>
      </c>
      <c r="G9" s="37">
        <f>IF(F9&lt;&gt;0,E9/F9,0)</f>
        <v>0.23537820786440422</v>
      </c>
      <c r="H9" s="11">
        <v>0.38934233843066818</v>
      </c>
      <c r="I9" s="25">
        <v>2.786043441568371</v>
      </c>
      <c r="J9" s="37">
        <f>IF(I9&lt;&gt;0,H9/I9,0)</f>
        <v>0.13974740401445154</v>
      </c>
      <c r="K9" s="11">
        <v>1262.4313496343398</v>
      </c>
      <c r="L9" s="25">
        <v>1105.1763889422691</v>
      </c>
      <c r="M9" s="37">
        <f>IF(L9&lt;&gt;0,K9/L9,0)</f>
        <v>1.1422894682382552</v>
      </c>
      <c r="N9" s="11">
        <v>0</v>
      </c>
      <c r="O9" s="25">
        <v>0</v>
      </c>
      <c r="P9" s="37">
        <f>IF(O9&lt;&gt;0,N9/O9,0)</f>
        <v>0</v>
      </c>
      <c r="Q9" s="11">
        <f t="shared" ref="Q9:R11" si="0">SUM(B9,E9,H9,K9,N9)</f>
        <v>1278.7388629095433</v>
      </c>
      <c r="R9" s="25">
        <f t="shared" si="0"/>
        <v>1175.5904897184528</v>
      </c>
      <c r="S9" s="37">
        <f>IF(R9&lt;&gt;0,Q9/R9,0)</f>
        <v>1.0877417553928954</v>
      </c>
    </row>
    <row r="10" spans="1:19" ht="12.75" customHeight="1" x14ac:dyDescent="0.25">
      <c r="A10" s="114" t="s">
        <v>3</v>
      </c>
      <c r="B10" s="11">
        <v>0</v>
      </c>
      <c r="C10" s="25">
        <v>0</v>
      </c>
      <c r="D10" s="37">
        <f>IF(C10&lt;&gt;0,B10/C10,0)</f>
        <v>0</v>
      </c>
      <c r="E10" s="11">
        <v>18.641563285370825</v>
      </c>
      <c r="F10" s="25">
        <v>67.628057334615306</v>
      </c>
      <c r="G10" s="37">
        <f>IF(F10&lt;&gt;0,E10/F10,0)</f>
        <v>0.2756483628257228</v>
      </c>
      <c r="H10" s="11">
        <v>0.76796831342966376</v>
      </c>
      <c r="I10" s="25">
        <v>2.786043441568371</v>
      </c>
      <c r="J10" s="37">
        <f>IF(I10&lt;&gt;0,H10/I10,0)</f>
        <v>0.2756483628257228</v>
      </c>
      <c r="K10" s="11">
        <v>304.64006224558068</v>
      </c>
      <c r="L10" s="25">
        <v>1105.1763889422691</v>
      </c>
      <c r="M10" s="37">
        <f>IF(L10&lt;&gt;0,K10/L10,0)</f>
        <v>0.27564836282572275</v>
      </c>
      <c r="N10" s="11">
        <v>0</v>
      </c>
      <c r="O10" s="25">
        <v>0</v>
      </c>
      <c r="P10" s="37">
        <f>IF(O10&lt;&gt;0,N10/O10,0)</f>
        <v>0</v>
      </c>
      <c r="Q10" s="11">
        <f t="shared" si="0"/>
        <v>324.04959384438115</v>
      </c>
      <c r="R10" s="25">
        <f t="shared" si="0"/>
        <v>1175.5904897184528</v>
      </c>
      <c r="S10" s="37">
        <f>IF(R10&lt;&gt;0,Q10/R10,0)</f>
        <v>0.27564836282572275</v>
      </c>
    </row>
    <row r="11" spans="1:19" ht="12.75" customHeight="1" x14ac:dyDescent="0.25">
      <c r="A11" s="114" t="s">
        <v>52</v>
      </c>
      <c r="B11" s="11">
        <v>0</v>
      </c>
      <c r="C11" s="25">
        <v>0</v>
      </c>
      <c r="D11" s="37">
        <f>IF(C11&lt;&gt;0,B11/C11,0)</f>
        <v>0</v>
      </c>
      <c r="E11" s="11">
        <v>34.280210944842999</v>
      </c>
      <c r="F11" s="25">
        <v>67.628057334615306</v>
      </c>
      <c r="G11" s="37">
        <f>IF(F11&lt;&gt;0,E11/F11,0)</f>
        <v>0.50689332646698293</v>
      </c>
      <c r="H11" s="11">
        <v>1.4122268277781131</v>
      </c>
      <c r="I11" s="25">
        <v>2.786043441568371</v>
      </c>
      <c r="J11" s="37">
        <f>IF(I11&lt;&gt;0,H11/I11,0)</f>
        <v>0.50689332646698304</v>
      </c>
      <c r="K11" s="11">
        <v>560.20653612371484</v>
      </c>
      <c r="L11" s="25">
        <v>1105.1763889422691</v>
      </c>
      <c r="M11" s="37">
        <f>IF(L11&lt;&gt;0,K11/L11,0)</f>
        <v>0.50689332646698282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595.89897389633597</v>
      </c>
      <c r="R11" s="25">
        <f t="shared" si="0"/>
        <v>1175.5904897184528</v>
      </c>
      <c r="S11" s="37">
        <f>IF(R11&lt;&gt;0,Q11/R11,0)</f>
        <v>0.50689332646698293</v>
      </c>
    </row>
    <row r="12" spans="1:19" ht="12.75" customHeight="1" x14ac:dyDescent="0.25">
      <c r="A12" s="114" t="s">
        <v>55</v>
      </c>
      <c r="B12" s="11">
        <f>SUM(B9:B11)</f>
        <v>0</v>
      </c>
      <c r="C12" s="25">
        <f>C9</f>
        <v>0</v>
      </c>
      <c r="D12" s="37">
        <f>IF(C12&lt;&gt;0,B12/C12,0)</f>
        <v>0</v>
      </c>
      <c r="E12" s="11">
        <f>SUM(E9:E11)</f>
        <v>68.839945166986752</v>
      </c>
      <c r="F12" s="25">
        <f>F9</f>
        <v>67.628057334615306</v>
      </c>
      <c r="G12" s="37">
        <f>IF(F12&lt;&gt;0,E12/F12,0)</f>
        <v>1.01791989715711</v>
      </c>
      <c r="H12" s="11">
        <f>SUM(H9:H11)</f>
        <v>2.5695374796384449</v>
      </c>
      <c r="I12" s="25">
        <f>I9</f>
        <v>2.786043441568371</v>
      </c>
      <c r="J12" s="37">
        <f>IF(I12&lt;&gt;0,H12/I12,0)</f>
        <v>0.92228909330715725</v>
      </c>
      <c r="K12" s="11">
        <f>SUM(K9:K11)</f>
        <v>2127.2779480036352</v>
      </c>
      <c r="L12" s="25">
        <f>L9</f>
        <v>1105.1763889422691</v>
      </c>
      <c r="M12" s="37">
        <f>IF(L12&lt;&gt;0,K12/L12,0)</f>
        <v>1.9248311575309607</v>
      </c>
      <c r="N12" s="11">
        <f>SUM(N9:N11)</f>
        <v>0</v>
      </c>
      <c r="O12" s="25">
        <f>O9</f>
        <v>0</v>
      </c>
      <c r="P12" s="37">
        <f>IF(O12&lt;&gt;0,N12/O12,0)</f>
        <v>0</v>
      </c>
      <c r="Q12" s="11">
        <f>SUM(Q9:Q11)</f>
        <v>2198.6874306502605</v>
      </c>
      <c r="R12" s="25">
        <f>R9</f>
        <v>1175.5904897184528</v>
      </c>
      <c r="S12" s="37">
        <f>IF(R12&lt;&gt;0,Q12/R12,0)</f>
        <v>1.8702834446856009</v>
      </c>
    </row>
    <row r="13" spans="1:19" ht="12.75" customHeight="1" x14ac:dyDescent="0.25">
      <c r="A13" s="160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 customHeight="1" x14ac:dyDescent="0.25">
      <c r="A14" s="133" t="s">
        <v>50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ht="12.75" customHeight="1" x14ac:dyDescent="0.25">
      <c r="A15" s="114" t="s">
        <v>2</v>
      </c>
      <c r="B15" s="11">
        <v>0</v>
      </c>
      <c r="C15" s="25">
        <v>0</v>
      </c>
      <c r="D15" s="37">
        <f>IF(C15&lt;&gt;0,B15/C15,0)</f>
        <v>0</v>
      </c>
      <c r="E15" s="11">
        <v>0</v>
      </c>
      <c r="F15" s="25">
        <v>0</v>
      </c>
      <c r="G15" s="37">
        <f>IF(F15&lt;&gt;0,E15/F15,0)</f>
        <v>0</v>
      </c>
      <c r="H15" s="11">
        <v>23.052412416789693</v>
      </c>
      <c r="I15" s="25">
        <v>180.47341812229979</v>
      </c>
      <c r="J15" s="37">
        <f>IF(I15&lt;&gt;0,H15/I15,0)</f>
        <v>0.12773300720202446</v>
      </c>
      <c r="K15" s="11">
        <v>19.943330444409195</v>
      </c>
      <c r="L15" s="25">
        <v>95.093478026635808</v>
      </c>
      <c r="M15" s="37">
        <f>IF(L15&lt;&gt;0,K15/L15,0)</f>
        <v>0.20972343065234234</v>
      </c>
      <c r="N15" s="11">
        <v>0</v>
      </c>
      <c r="O15" s="25">
        <v>0</v>
      </c>
      <c r="P15" s="37">
        <f>IF(O15&lt;&gt;0,N15/O15,0)</f>
        <v>0</v>
      </c>
      <c r="Q15" s="11">
        <f t="shared" ref="Q15:R18" si="1">SUM(B15,E15,H15,K15,N15)</f>
        <v>42.995742861198892</v>
      </c>
      <c r="R15" s="25">
        <f t="shared" si="1"/>
        <v>275.5668961489356</v>
      </c>
      <c r="S15" s="37">
        <f>IF(R15&lt;&gt;0,Q15/R15,0)</f>
        <v>0.15602651647228696</v>
      </c>
    </row>
    <row r="16" spans="1:19" ht="12.75" customHeight="1" x14ac:dyDescent="0.25">
      <c r="A16" s="134" t="s">
        <v>59</v>
      </c>
      <c r="B16" s="11">
        <v>0</v>
      </c>
      <c r="C16" s="25">
        <v>0</v>
      </c>
      <c r="D16" s="37">
        <f>IF(C16&lt;&gt;0,B16/C16,0)</f>
        <v>0</v>
      </c>
      <c r="E16" s="11">
        <v>0</v>
      </c>
      <c r="F16" s="25">
        <v>0</v>
      </c>
      <c r="G16" s="37">
        <f>IF(F16&lt;&gt;0,E16/F16,0)</f>
        <v>0</v>
      </c>
      <c r="H16" s="11">
        <v>127.00797034242785</v>
      </c>
      <c r="I16" s="25">
        <v>180.47341812229979</v>
      </c>
      <c r="J16" s="37">
        <f>IF(I16&lt;&gt;0,H16/I16,0)</f>
        <v>0.70374890476313534</v>
      </c>
      <c r="K16" s="11">
        <v>66.921931011362219</v>
      </c>
      <c r="L16" s="25">
        <v>95.093478026635808</v>
      </c>
      <c r="M16" s="37">
        <f>IF(L16&lt;&gt;0,K16/L16,0)</f>
        <v>0.70374890476313523</v>
      </c>
      <c r="N16" s="11">
        <v>0</v>
      </c>
      <c r="O16" s="25">
        <v>0</v>
      </c>
      <c r="P16" s="37">
        <f>IF(O16&lt;&gt;0,N16/O16,0)</f>
        <v>0</v>
      </c>
      <c r="Q16" s="11">
        <f t="shared" si="1"/>
        <v>193.92990135379006</v>
      </c>
      <c r="R16" s="25">
        <f t="shared" si="1"/>
        <v>275.5668961489356</v>
      </c>
      <c r="S16" s="37">
        <f>IF(R16&lt;&gt;0,Q16/R16,0)</f>
        <v>0.70374890476313523</v>
      </c>
    </row>
    <row r="17" spans="1:19" ht="12.75" customHeight="1" x14ac:dyDescent="0.25">
      <c r="A17" s="114" t="s">
        <v>3</v>
      </c>
      <c r="B17" s="11">
        <v>0</v>
      </c>
      <c r="C17" s="25">
        <v>0</v>
      </c>
      <c r="D17" s="37">
        <f>IF(C17&lt;&gt;0,B17/C17,0)</f>
        <v>0</v>
      </c>
      <c r="E17" s="11">
        <v>0</v>
      </c>
      <c r="F17" s="25">
        <v>0</v>
      </c>
      <c r="G17" s="37">
        <f>IF(F17&lt;&gt;0,E17/F17,0)</f>
        <v>0</v>
      </c>
      <c r="H17" s="11">
        <v>4.0068166135344319</v>
      </c>
      <c r="I17" s="25">
        <v>180.47341812229979</v>
      </c>
      <c r="J17" s="37">
        <f>IF(I17&lt;&gt;0,H17/I17,0)</f>
        <v>2.2201699592231186E-2</v>
      </c>
      <c r="K17" s="11">
        <v>2.1112368323278057</v>
      </c>
      <c r="L17" s="25">
        <v>95.093478026635808</v>
      </c>
      <c r="M17" s="37">
        <f>IF(L17&lt;&gt;0,K17/L17,0)</f>
        <v>2.220169959223119E-2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6.1180534458622375</v>
      </c>
      <c r="R17" s="25">
        <f t="shared" si="1"/>
        <v>275.5668961489356</v>
      </c>
      <c r="S17" s="37">
        <f>IF(R17&lt;&gt;0,Q17/R17,0)</f>
        <v>2.220169959223119E-2</v>
      </c>
    </row>
    <row r="18" spans="1:19" ht="12.75" customHeight="1" x14ac:dyDescent="0.25">
      <c r="A18" s="114" t="s">
        <v>52</v>
      </c>
      <c r="B18" s="11">
        <v>0</v>
      </c>
      <c r="C18" s="25">
        <v>0</v>
      </c>
      <c r="D18" s="37">
        <f>IF(C18&lt;&gt;0,B18/C18,0)</f>
        <v>0</v>
      </c>
      <c r="E18" s="11">
        <v>0</v>
      </c>
      <c r="F18" s="25">
        <v>0</v>
      </c>
      <c r="G18" s="37">
        <f>IF(F18&lt;&gt;0,E18/F18,0)</f>
        <v>0</v>
      </c>
      <c r="H18" s="11">
        <v>73.429287653816331</v>
      </c>
      <c r="I18" s="25">
        <v>180.47341812229979</v>
      </c>
      <c r="J18" s="37">
        <f>IF(I18&lt;&gt;0,H18/I18,0)</f>
        <v>0.40687037691088762</v>
      </c>
      <c r="K18" s="11">
        <v>38.690719246464511</v>
      </c>
      <c r="L18" s="25">
        <v>95.093478026635808</v>
      </c>
      <c r="M18" s="37">
        <f>IF(L18&lt;&gt;0,K18/L18,0)</f>
        <v>0.40687037691088751</v>
      </c>
      <c r="N18" s="11">
        <v>0</v>
      </c>
      <c r="O18" s="25">
        <v>0</v>
      </c>
      <c r="P18" s="37">
        <f>IF(O18&lt;&gt;0,N18/O18,0)</f>
        <v>0</v>
      </c>
      <c r="Q18" s="11">
        <f t="shared" si="1"/>
        <v>112.12000690028084</v>
      </c>
      <c r="R18" s="25">
        <f t="shared" si="1"/>
        <v>275.5668961489356</v>
      </c>
      <c r="S18" s="37">
        <f>IF(R18&lt;&gt;0,Q18/R18,0)</f>
        <v>0.40687037691088757</v>
      </c>
    </row>
    <row r="19" spans="1:19" ht="12.75" customHeight="1" x14ac:dyDescent="0.25">
      <c r="A19" s="114" t="s">
        <v>55</v>
      </c>
      <c r="B19" s="11">
        <f>SUM(B15:B18)</f>
        <v>0</v>
      </c>
      <c r="C19" s="25">
        <f>C15</f>
        <v>0</v>
      </c>
      <c r="D19" s="37">
        <f>IF(C19&lt;&gt;0,B19/C19,0)</f>
        <v>0</v>
      </c>
      <c r="E19" s="11">
        <f>SUM(E15:E18)</f>
        <v>0</v>
      </c>
      <c r="F19" s="25">
        <f>F15</f>
        <v>0</v>
      </c>
      <c r="G19" s="37">
        <f>IF(F19&lt;&gt;0,E19/F19,0)</f>
        <v>0</v>
      </c>
      <c r="H19" s="11">
        <f>SUM(H15:H18)</f>
        <v>227.49648702656827</v>
      </c>
      <c r="I19" s="25">
        <f>I15</f>
        <v>180.47341812229979</v>
      </c>
      <c r="J19" s="37">
        <f>IF(I19&lt;&gt;0,H19/I19,0)</f>
        <v>1.2605539884682784</v>
      </c>
      <c r="K19" s="11">
        <f>SUM(K15:K18)</f>
        <v>127.66721753456373</v>
      </c>
      <c r="L19" s="25">
        <f>L15</f>
        <v>95.093478026635808</v>
      </c>
      <c r="M19" s="37">
        <f>IF(L19&lt;&gt;0,K19/L19,0)</f>
        <v>1.3425444119185963</v>
      </c>
      <c r="N19" s="11">
        <f>SUM(N15:N18)</f>
        <v>0</v>
      </c>
      <c r="O19" s="25">
        <f>O15</f>
        <v>0</v>
      </c>
      <c r="P19" s="37">
        <f>IF(O19&lt;&gt;0,N19/O19,0)</f>
        <v>0</v>
      </c>
      <c r="Q19" s="11">
        <f>SUM(Q15:Q18)</f>
        <v>355.16370456113202</v>
      </c>
      <c r="R19" s="25">
        <f>R15</f>
        <v>275.5668961489356</v>
      </c>
      <c r="S19" s="37">
        <f>IF(R19&lt;&gt;0,Q19/R19,0)</f>
        <v>1.2888474977385409</v>
      </c>
    </row>
    <row r="20" spans="1:19" ht="12.75" customHeight="1" x14ac:dyDescent="0.25">
      <c r="A20" s="135"/>
      <c r="B20" s="39"/>
      <c r="C20" s="15"/>
      <c r="D20" s="48"/>
      <c r="E20" s="39"/>
      <c r="F20" s="15"/>
      <c r="G20" s="48"/>
      <c r="H20" s="39"/>
      <c r="I20" s="15"/>
      <c r="J20" s="48"/>
      <c r="K20" s="39"/>
      <c r="L20" s="63"/>
      <c r="M20" s="48"/>
      <c r="N20" s="39"/>
      <c r="O20" s="40"/>
      <c r="P20" s="157"/>
      <c r="Q20" s="158"/>
      <c r="R20" s="15"/>
      <c r="S20" s="48"/>
    </row>
    <row r="21" spans="1:19" ht="12.75" customHeight="1" x14ac:dyDescent="0.25">
      <c r="A21" s="77" t="s">
        <v>51</v>
      </c>
      <c r="B21" s="12">
        <f>SUM(B12,B19)</f>
        <v>0</v>
      </c>
      <c r="C21" s="25">
        <f>SUM(C12,C19)</f>
        <v>0</v>
      </c>
      <c r="D21" s="13">
        <f>IF(C21&lt;&gt;0,B21/C21,0)</f>
        <v>0</v>
      </c>
      <c r="E21" s="12">
        <f>SUM(E12,E19)</f>
        <v>68.839945166986752</v>
      </c>
      <c r="F21" s="25">
        <f>SUM(F12,F19)</f>
        <v>67.628057334615306</v>
      </c>
      <c r="G21" s="13">
        <f>IF(F21&lt;&gt;0,E21/F21,0)</f>
        <v>1.01791989715711</v>
      </c>
      <c r="H21" s="12">
        <f>SUM(H12,H19)</f>
        <v>230.06602450620673</v>
      </c>
      <c r="I21" s="25">
        <f>SUM(I12,I19)</f>
        <v>183.25946156386817</v>
      </c>
      <c r="J21" s="13">
        <f>IF(I21&lt;&gt;0,H21/I21,0)</f>
        <v>1.2554114398400429</v>
      </c>
      <c r="K21" s="12">
        <f>SUM(K12,K19)</f>
        <v>2254.945165538199</v>
      </c>
      <c r="L21" s="25">
        <f>SUM(L12,L19)</f>
        <v>1200.2698669689048</v>
      </c>
      <c r="M21" s="13">
        <f>IF(L21&lt;&gt;0,K21/L21,0)</f>
        <v>1.8786984723966393</v>
      </c>
      <c r="N21" s="12">
        <f>SUM(N12,N19)</f>
        <v>0</v>
      </c>
      <c r="O21" s="25">
        <f>SUM(O12,O19)</f>
        <v>0</v>
      </c>
      <c r="P21" s="13">
        <f>IF(O21&lt;&gt;0,N21/O21,0)</f>
        <v>0</v>
      </c>
      <c r="Q21" s="12">
        <f>SUM(Q12,Q19)</f>
        <v>2553.8511352113924</v>
      </c>
      <c r="R21" s="25">
        <f>SUM(R12,R19)</f>
        <v>1451.1573858673883</v>
      </c>
      <c r="S21" s="13">
        <f>IF(R21&lt;&gt;0,Q21/R21,0)</f>
        <v>1.7598719202224231</v>
      </c>
    </row>
    <row r="22" spans="1:19" ht="12.75" customHeight="1" x14ac:dyDescent="0.25">
      <c r="A22" s="76"/>
      <c r="B22" s="25"/>
      <c r="C22" s="58"/>
      <c r="D22" s="59"/>
      <c r="E22" s="58"/>
      <c r="F22" s="60"/>
      <c r="G22" s="32"/>
      <c r="H22" s="61"/>
      <c r="I22" s="32"/>
      <c r="J22" s="59"/>
      <c r="M22" s="7"/>
      <c r="N22" s="7"/>
      <c r="O22" s="7"/>
      <c r="P22" s="7"/>
      <c r="Q22" s="7"/>
    </row>
    <row r="23" spans="1:19" ht="12.75" customHeight="1" x14ac:dyDescent="0.25">
      <c r="C23" s="8" t="s">
        <v>47</v>
      </c>
      <c r="D23" s="66">
        <f>'Table 5.11'!D25-'Table 5.7'!D21</f>
        <v>15.315811669159785</v>
      </c>
      <c r="E23" s="58"/>
      <c r="F23" s="60"/>
      <c r="G23" s="66">
        <f>'Table 5.11'!G25-'Table 5.7'!G21</f>
        <v>-1.01791989715711</v>
      </c>
      <c r="H23" s="61"/>
      <c r="I23" s="32"/>
      <c r="J23" s="66">
        <f>'Table 5.11'!J25-'Table 5.7'!J21</f>
        <v>17.759452252859194</v>
      </c>
      <c r="M23" s="66">
        <f>'Table 5.11'!M25-'Table 5.7'!M21</f>
        <v>16.911964173648151</v>
      </c>
      <c r="N23" s="7"/>
      <c r="O23" s="7"/>
      <c r="P23" s="66">
        <f>'Table 5.11'!P25-'Table 5.7'!P21</f>
        <v>15.397534193411005</v>
      </c>
      <c r="Q23" s="7"/>
      <c r="S23" s="66">
        <f>'Table 5.11'!S25-'Table 5.7'!S21</f>
        <v>16.019142872991718</v>
      </c>
    </row>
    <row r="24" spans="1:19" ht="12.75" customHeight="1" x14ac:dyDescent="0.25">
      <c r="C24" s="8" t="s">
        <v>48</v>
      </c>
      <c r="D24" s="67">
        <f>IF('Table 5.11'!D25&lt;&gt;0,D23/'Table 5.11'!D25,0)</f>
        <v>1</v>
      </c>
      <c r="E24" s="32"/>
      <c r="F24" s="12"/>
      <c r="G24" s="67">
        <f>IF('Table 5.11'!G25&lt;&gt;0,G23/'Table 5.11'!G25,0)</f>
        <v>0</v>
      </c>
      <c r="H24" s="62"/>
      <c r="I24" s="32"/>
      <c r="J24" s="67">
        <f>IF('Table 5.11'!J25&lt;&gt;0,J23/'Table 5.11'!J25,0)</f>
        <v>0.93397736317604751</v>
      </c>
      <c r="M24" s="67">
        <f>IF('Table 5.11'!M25&lt;&gt;0,M23/'Table 5.11'!M25,0)</f>
        <v>0.90001957313665659</v>
      </c>
      <c r="N24" s="7"/>
      <c r="O24" s="7"/>
      <c r="P24" s="67">
        <f>IF('Table 5.11'!P25&lt;&gt;0,P23/'Table 5.11'!P25,0)</f>
        <v>1</v>
      </c>
      <c r="Q24" s="7"/>
      <c r="S24" s="67">
        <f>IF('Table 5.11'!S25&lt;&gt;0,S23/'Table 5.11'!S25,0)</f>
        <v>0.90101409213663919</v>
      </c>
    </row>
    <row r="25" spans="1:19" hidden="1" x14ac:dyDescent="0.25"/>
    <row r="26" spans="1:19" hidden="1" x14ac:dyDescent="0.25">
      <c r="A26" s="84" t="s">
        <v>26</v>
      </c>
      <c r="B26" s="9">
        <v>0</v>
      </c>
      <c r="C26" s="9">
        <v>0</v>
      </c>
      <c r="D26" s="74"/>
      <c r="E26" s="9">
        <v>0</v>
      </c>
      <c r="F26" s="9">
        <v>0</v>
      </c>
      <c r="G26" s="74"/>
      <c r="H26" s="9">
        <v>0</v>
      </c>
      <c r="I26" s="9">
        <v>0</v>
      </c>
      <c r="J26" s="75"/>
      <c r="K26" s="9">
        <v>0</v>
      </c>
      <c r="L26" s="9">
        <v>0</v>
      </c>
      <c r="N26" s="9">
        <v>0</v>
      </c>
      <c r="O26" s="9">
        <v>0</v>
      </c>
      <c r="Q26" s="9">
        <v>0</v>
      </c>
      <c r="R26" s="9">
        <v>0</v>
      </c>
    </row>
    <row r="27" spans="1:19" hidden="1" x14ac:dyDescent="0.25">
      <c r="A27" s="64"/>
      <c r="B27" s="65"/>
    </row>
    <row r="28" spans="1:19" hidden="1" x14ac:dyDescent="0.25">
      <c r="A28" s="64"/>
      <c r="B28" s="65"/>
      <c r="Q28" s="9">
        <v>0</v>
      </c>
      <c r="R28" s="9">
        <v>0</v>
      </c>
    </row>
    <row r="29" spans="1:19" hidden="1" x14ac:dyDescent="0.25">
      <c r="A29" s="64"/>
      <c r="F29" s="68"/>
      <c r="J29" s="69"/>
      <c r="Q29" s="9">
        <v>0</v>
      </c>
      <c r="R29" s="9">
        <v>0</v>
      </c>
    </row>
    <row r="30" spans="1:19" hidden="1" x14ac:dyDescent="0.25">
      <c r="A30" s="70"/>
      <c r="B30" s="50"/>
      <c r="C30" s="7"/>
      <c r="D30" s="50"/>
      <c r="E30" s="7"/>
      <c r="F30" s="71"/>
      <c r="G30" s="7"/>
      <c r="H30" s="6"/>
      <c r="I30" s="7"/>
      <c r="J30" s="6"/>
      <c r="K30" s="50"/>
      <c r="L30" s="7"/>
      <c r="Q30" s="9">
        <v>0</v>
      </c>
      <c r="R30" s="9">
        <v>0</v>
      </c>
    </row>
    <row r="31" spans="1:19" hidden="1" x14ac:dyDescent="0.25">
      <c r="A31" s="72"/>
      <c r="B31" s="79"/>
      <c r="C31" s="80"/>
      <c r="D31" s="80"/>
      <c r="E31" s="80"/>
      <c r="F31" s="73"/>
      <c r="G31" s="80"/>
      <c r="H31" s="6"/>
      <c r="I31" s="7"/>
      <c r="J31" s="6"/>
      <c r="K31" s="50"/>
      <c r="L31" s="7"/>
      <c r="Q31" s="9">
        <v>0</v>
      </c>
      <c r="R31" s="9">
        <v>0</v>
      </c>
    </row>
    <row r="32" spans="1:19" x14ac:dyDescent="0.25">
      <c r="A32" s="15"/>
      <c r="B32" s="15"/>
      <c r="C32" s="15"/>
      <c r="D32" s="15"/>
      <c r="E32" s="15"/>
      <c r="F32" s="73"/>
      <c r="G32" s="80"/>
      <c r="H32" s="6"/>
      <c r="I32" s="7"/>
      <c r="J32" s="6"/>
      <c r="K32" s="50"/>
      <c r="L32" s="7"/>
    </row>
    <row r="33" spans="1:12" x14ac:dyDescent="0.25">
      <c r="A33" s="31" t="s">
        <v>27</v>
      </c>
      <c r="C33" s="24"/>
      <c r="F33" s="73"/>
      <c r="G33" s="80"/>
      <c r="H33" s="6"/>
      <c r="I33" s="7"/>
      <c r="J33" s="6"/>
      <c r="K33" s="50"/>
      <c r="L33" s="7"/>
    </row>
    <row r="34" spans="1:12" x14ac:dyDescent="0.25">
      <c r="A34" s="83" t="s">
        <v>80</v>
      </c>
      <c r="C34" s="24"/>
      <c r="F34" s="32"/>
      <c r="G34" s="32"/>
      <c r="H34" s="50"/>
    </row>
    <row r="35" spans="1:12" x14ac:dyDescent="0.25">
      <c r="A35" s="83" t="s">
        <v>97</v>
      </c>
      <c r="B35" s="50"/>
      <c r="C35" s="7"/>
      <c r="D35" s="50"/>
      <c r="E35" s="7"/>
      <c r="F35" s="32"/>
      <c r="G35" s="32"/>
    </row>
    <row r="36" spans="1:12" x14ac:dyDescent="0.25">
      <c r="A36" s="82"/>
      <c r="B36" s="32"/>
      <c r="C36" s="32"/>
      <c r="D36" s="83"/>
      <c r="E36" s="32"/>
      <c r="F36" s="32"/>
      <c r="G36" s="32"/>
    </row>
    <row r="37" spans="1:12" x14ac:dyDescent="0.25">
      <c r="A37" s="82"/>
      <c r="B37" s="32"/>
      <c r="C37" s="32"/>
      <c r="D37" s="83"/>
      <c r="E37" s="32"/>
      <c r="F37" s="32"/>
      <c r="G37" s="32"/>
    </row>
    <row r="38" spans="1:12" x14ac:dyDescent="0.25">
      <c r="A38" s="81"/>
      <c r="B38" s="32"/>
      <c r="C38" s="32"/>
      <c r="D38" s="83"/>
      <c r="E38" s="32"/>
      <c r="F38" s="32"/>
      <c r="G38" s="32"/>
    </row>
    <row r="39" spans="1:12" x14ac:dyDescent="0.25">
      <c r="A39" s="82"/>
      <c r="B39" s="32"/>
      <c r="C39" s="32"/>
      <c r="D39" s="32"/>
      <c r="E39" s="32"/>
      <c r="F39" s="32"/>
      <c r="G39" s="32"/>
    </row>
    <row r="40" spans="1:12" x14ac:dyDescent="0.25">
      <c r="A40" s="82"/>
      <c r="B40" s="32"/>
      <c r="C40" s="32"/>
      <c r="D40" s="32"/>
      <c r="E40" s="32"/>
      <c r="F40" s="32"/>
      <c r="G40" s="32"/>
    </row>
    <row r="41" spans="1:12" x14ac:dyDescent="0.25">
      <c r="A41" s="32"/>
      <c r="B41" s="32"/>
      <c r="C41" s="32"/>
      <c r="D41" s="32"/>
      <c r="E41" s="32"/>
      <c r="F41" s="32"/>
      <c r="G41" s="32"/>
    </row>
    <row r="42" spans="1:12" x14ac:dyDescent="0.25">
      <c r="A42" s="32"/>
      <c r="B42" s="32"/>
      <c r="C42" s="32"/>
      <c r="D42" s="32"/>
      <c r="E42" s="32"/>
      <c r="F42" s="32"/>
      <c r="G42" s="32"/>
    </row>
    <row r="43" spans="1:12" x14ac:dyDescent="0.25">
      <c r="A43" s="32"/>
      <c r="B43" s="32"/>
      <c r="C43" s="32"/>
      <c r="D43" s="32"/>
      <c r="E43" s="32"/>
      <c r="F43" s="32"/>
      <c r="G43" s="32"/>
    </row>
    <row r="44" spans="1:12" x14ac:dyDescent="0.25">
      <c r="A44" s="32"/>
      <c r="B44" s="32"/>
      <c r="C44" s="32"/>
      <c r="D44" s="32"/>
      <c r="E44" s="32"/>
      <c r="F44" s="32"/>
      <c r="G44" s="32"/>
    </row>
    <row r="45" spans="1:12" x14ac:dyDescent="0.25">
      <c r="A45" s="32"/>
      <c r="B45" s="32"/>
      <c r="C45" s="32"/>
      <c r="D45" s="32"/>
      <c r="E45" s="32"/>
      <c r="F45" s="32"/>
      <c r="G45" s="32"/>
    </row>
    <row r="46" spans="1:12" x14ac:dyDescent="0.25">
      <c r="A46" s="32"/>
      <c r="B46" s="32"/>
      <c r="C46" s="32"/>
      <c r="D46" s="32"/>
      <c r="E46" s="32"/>
      <c r="F46" s="32"/>
      <c r="G46" s="32"/>
    </row>
    <row r="47" spans="1:12" x14ac:dyDescent="0.25">
      <c r="A47" s="32"/>
      <c r="B47" s="32"/>
      <c r="C47" s="32"/>
      <c r="D47" s="32"/>
      <c r="E47" s="32"/>
      <c r="F47" s="32"/>
      <c r="G47" s="32"/>
    </row>
    <row r="48" spans="1:12" x14ac:dyDescent="0.25">
      <c r="A48" s="32"/>
      <c r="B48" s="32"/>
      <c r="C48" s="32"/>
      <c r="D48" s="32"/>
      <c r="E48" s="32"/>
      <c r="F48" s="32"/>
      <c r="G48" s="32"/>
    </row>
    <row r="49" spans="1:7" x14ac:dyDescent="0.25">
      <c r="A49" s="32"/>
      <c r="B49" s="32"/>
      <c r="C49" s="32"/>
      <c r="D49" s="32"/>
      <c r="E49" s="32"/>
      <c r="F49" s="32"/>
      <c r="G49" s="32"/>
    </row>
    <row r="50" spans="1:7" x14ac:dyDescent="0.25">
      <c r="A50" s="32"/>
      <c r="B50" s="32"/>
      <c r="C50" s="32"/>
      <c r="D50" s="32"/>
      <c r="E50" s="32"/>
      <c r="F50" s="32"/>
      <c r="G50" s="32"/>
    </row>
    <row r="51" spans="1:7" x14ac:dyDescent="0.25">
      <c r="A51" s="32"/>
      <c r="B51" s="32"/>
      <c r="C51" s="32"/>
      <c r="D51" s="32"/>
      <c r="E51" s="32"/>
      <c r="F51" s="32"/>
      <c r="G51" s="32"/>
    </row>
    <row r="52" spans="1:7" x14ac:dyDescent="0.25">
      <c r="A52" s="32"/>
      <c r="B52" s="32"/>
      <c r="C52" s="32"/>
      <c r="D52" s="32"/>
      <c r="E52" s="32"/>
      <c r="F52" s="32"/>
      <c r="G52" s="32"/>
    </row>
    <row r="53" spans="1:7" x14ac:dyDescent="0.25">
      <c r="A53" s="32"/>
      <c r="B53" s="32"/>
      <c r="C53" s="32"/>
      <c r="D53" s="32"/>
      <c r="E53" s="32"/>
      <c r="F53" s="32"/>
      <c r="G53" s="32"/>
    </row>
    <row r="54" spans="1:7" x14ac:dyDescent="0.25">
      <c r="A54" s="32"/>
      <c r="B54" s="32"/>
      <c r="C54" s="32"/>
      <c r="D54" s="32"/>
      <c r="E54" s="32"/>
      <c r="F54" s="32"/>
      <c r="G54" s="32"/>
    </row>
    <row r="55" spans="1:7" x14ac:dyDescent="0.25">
      <c r="A55" s="32"/>
      <c r="B55" s="32"/>
      <c r="C55" s="32"/>
      <c r="D55" s="32"/>
      <c r="E55" s="32"/>
      <c r="F55" s="32"/>
      <c r="G55" s="32"/>
    </row>
    <row r="56" spans="1:7" x14ac:dyDescent="0.25">
      <c r="A56" s="32"/>
      <c r="B56" s="32"/>
      <c r="C56" s="32"/>
      <c r="D56" s="32"/>
      <c r="E56" s="32"/>
      <c r="F56" s="32"/>
      <c r="G56" s="32"/>
    </row>
    <row r="57" spans="1:7" x14ac:dyDescent="0.25">
      <c r="A57" s="32"/>
      <c r="B57" s="32"/>
      <c r="C57" s="32"/>
      <c r="D57" s="32"/>
      <c r="E57" s="32"/>
      <c r="F57" s="32"/>
      <c r="G57" s="32"/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x14ac:dyDescent="0.25">
      <c r="A59" s="32"/>
      <c r="B59" s="32"/>
      <c r="C59" s="32"/>
      <c r="D59" s="32"/>
      <c r="E59" s="32"/>
      <c r="F59" s="32"/>
      <c r="G59" s="32"/>
    </row>
    <row r="60" spans="1:7" x14ac:dyDescent="0.25">
      <c r="A60" s="32"/>
      <c r="B60" s="32"/>
      <c r="C60" s="32"/>
      <c r="D60" s="32"/>
      <c r="E60" s="32"/>
      <c r="F60" s="32"/>
      <c r="G60" s="32"/>
    </row>
    <row r="61" spans="1:7" x14ac:dyDescent="0.25">
      <c r="A61" s="32"/>
      <c r="B61" s="32"/>
      <c r="C61" s="32"/>
      <c r="D61" s="32"/>
      <c r="E61" s="32"/>
      <c r="F61" s="32"/>
      <c r="G61" s="32"/>
    </row>
    <row r="62" spans="1:7" x14ac:dyDescent="0.25">
      <c r="A62" s="32"/>
      <c r="B62" s="32"/>
      <c r="C62" s="32"/>
      <c r="D62" s="32"/>
      <c r="E62" s="32"/>
      <c r="F62" s="32"/>
      <c r="G62" s="32"/>
    </row>
    <row r="63" spans="1:7" x14ac:dyDescent="0.25">
      <c r="A63" s="32"/>
      <c r="B63" s="32"/>
      <c r="C63" s="32"/>
      <c r="D63" s="32"/>
      <c r="E63" s="32"/>
      <c r="F63" s="32"/>
      <c r="G63" s="32"/>
    </row>
    <row r="64" spans="1:7" x14ac:dyDescent="0.25">
      <c r="A64" s="32"/>
      <c r="B64" s="32"/>
      <c r="C64" s="32"/>
      <c r="D64" s="32"/>
      <c r="E64" s="32"/>
      <c r="F64" s="32"/>
      <c r="G64" s="32"/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x14ac:dyDescent="0.25">
      <c r="A66" s="32"/>
      <c r="B66" s="32"/>
      <c r="C66" s="32"/>
      <c r="D66" s="32"/>
      <c r="E66" s="32"/>
      <c r="F66" s="32"/>
      <c r="G66" s="32"/>
    </row>
    <row r="67" spans="1:7" x14ac:dyDescent="0.25">
      <c r="A67" s="32"/>
      <c r="B67" s="32"/>
      <c r="C67" s="32"/>
      <c r="D67" s="32"/>
      <c r="E67" s="32"/>
      <c r="F67" s="32"/>
      <c r="G67" s="32"/>
    </row>
    <row r="68" spans="1:7" x14ac:dyDescent="0.25">
      <c r="A68" s="32"/>
      <c r="B68" s="32"/>
      <c r="C68" s="32"/>
      <c r="D68" s="32"/>
      <c r="E68" s="32"/>
      <c r="F68" s="32"/>
      <c r="G68" s="32"/>
    </row>
    <row r="69" spans="1:7" x14ac:dyDescent="0.25">
      <c r="A69" s="32"/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  <row r="75" spans="1:7" x14ac:dyDescent="0.25">
      <c r="A75" s="32"/>
      <c r="B75" s="32"/>
      <c r="C75" s="32"/>
      <c r="D75" s="32"/>
      <c r="E75" s="32"/>
      <c r="F75" s="32"/>
      <c r="G75" s="32"/>
    </row>
    <row r="76" spans="1:7" x14ac:dyDescent="0.25">
      <c r="A76" s="32"/>
      <c r="B76" s="32"/>
      <c r="C76" s="32"/>
      <c r="D76" s="32"/>
      <c r="E76" s="32"/>
      <c r="F76" s="32"/>
      <c r="G76" s="32"/>
    </row>
    <row r="77" spans="1:7" x14ac:dyDescent="0.25">
      <c r="A77" s="32"/>
      <c r="B77" s="32"/>
      <c r="C77" s="32"/>
      <c r="D77" s="32"/>
      <c r="E77" s="32"/>
      <c r="F77" s="32"/>
      <c r="G77" s="32"/>
    </row>
    <row r="78" spans="1:7" x14ac:dyDescent="0.25">
      <c r="A78" s="32"/>
      <c r="B78" s="32"/>
      <c r="C78" s="32"/>
      <c r="D78" s="32"/>
      <c r="E78" s="32"/>
      <c r="F78" s="32"/>
      <c r="G78" s="32"/>
    </row>
    <row r="79" spans="1:7" x14ac:dyDescent="0.25">
      <c r="A79" s="32"/>
      <c r="B79" s="32"/>
      <c r="C79" s="32"/>
      <c r="D79" s="32"/>
      <c r="E79" s="32"/>
      <c r="F79" s="32"/>
      <c r="G79" s="32"/>
    </row>
    <row r="80" spans="1:7" x14ac:dyDescent="0.25">
      <c r="A80" s="32"/>
      <c r="B80" s="32"/>
      <c r="C80" s="32"/>
      <c r="D80" s="32"/>
      <c r="E80" s="32"/>
      <c r="F80" s="32"/>
      <c r="G80" s="32"/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x14ac:dyDescent="0.25">
      <c r="A82" s="32"/>
      <c r="B82" s="32"/>
      <c r="C82" s="32"/>
      <c r="D82" s="32"/>
      <c r="E82" s="32"/>
      <c r="F82" s="32"/>
      <c r="G82" s="32"/>
    </row>
    <row r="83" spans="1:7" x14ac:dyDescent="0.25">
      <c r="A83" s="32"/>
      <c r="B83" s="32"/>
      <c r="C83" s="32"/>
      <c r="D83" s="32"/>
      <c r="E83" s="32"/>
      <c r="F83" s="32"/>
      <c r="G83" s="32"/>
    </row>
    <row r="84" spans="1:7" x14ac:dyDescent="0.25">
      <c r="A84" s="32"/>
      <c r="B84" s="32"/>
      <c r="C84" s="32"/>
      <c r="D84" s="32"/>
      <c r="E84" s="32"/>
      <c r="F84" s="32"/>
      <c r="G84" s="32"/>
    </row>
    <row r="85" spans="1:7" x14ac:dyDescent="0.25">
      <c r="A85" s="32"/>
      <c r="B85" s="32"/>
      <c r="C85" s="32"/>
      <c r="D85" s="32"/>
      <c r="E85" s="32"/>
      <c r="F85" s="32"/>
      <c r="G85" s="32"/>
    </row>
    <row r="86" spans="1:7" x14ac:dyDescent="0.25">
      <c r="A86" s="32"/>
      <c r="B86" s="32"/>
      <c r="C86" s="32"/>
      <c r="D86" s="32"/>
      <c r="E86" s="32"/>
      <c r="F86" s="32"/>
      <c r="G86" s="32"/>
    </row>
    <row r="87" spans="1:7" x14ac:dyDescent="0.25">
      <c r="A87" s="32"/>
      <c r="B87" s="32"/>
      <c r="C87" s="32"/>
      <c r="D87" s="32"/>
      <c r="E87" s="32"/>
      <c r="F87" s="32"/>
      <c r="G87" s="32"/>
    </row>
    <row r="88" spans="1:7" x14ac:dyDescent="0.25">
      <c r="A88" s="32"/>
      <c r="B88" s="32"/>
      <c r="C88" s="32"/>
      <c r="D88" s="32"/>
      <c r="E88" s="32"/>
      <c r="F88" s="32"/>
      <c r="G88" s="32"/>
    </row>
    <row r="89" spans="1:7" x14ac:dyDescent="0.25">
      <c r="A89" s="32"/>
      <c r="B89" s="32"/>
      <c r="C89" s="32"/>
      <c r="D89" s="32"/>
      <c r="E89" s="32"/>
      <c r="F89" s="32"/>
      <c r="G89" s="32"/>
    </row>
    <row r="90" spans="1:7" x14ac:dyDescent="0.25">
      <c r="A90" s="32"/>
      <c r="B90" s="32"/>
      <c r="C90" s="32"/>
      <c r="D90" s="32"/>
      <c r="E90" s="32"/>
      <c r="F90" s="32"/>
      <c r="G90" s="32"/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x14ac:dyDescent="0.25">
      <c r="A92" s="32"/>
      <c r="B92" s="32"/>
      <c r="C92" s="32"/>
      <c r="D92" s="32"/>
      <c r="E92" s="32"/>
      <c r="F92" s="32"/>
      <c r="G92" s="32"/>
    </row>
    <row r="93" spans="1:7" x14ac:dyDescent="0.25">
      <c r="A93" s="32"/>
      <c r="B93" s="32"/>
      <c r="C93" s="32"/>
      <c r="D93" s="32"/>
      <c r="E93" s="32"/>
      <c r="F93" s="32"/>
      <c r="G93" s="32"/>
    </row>
    <row r="94" spans="1:7" x14ac:dyDescent="0.25">
      <c r="A94" s="32"/>
      <c r="B94" s="32"/>
      <c r="C94" s="32"/>
      <c r="D94" s="32"/>
      <c r="E94" s="32"/>
      <c r="F94" s="32"/>
      <c r="G94" s="32"/>
    </row>
    <row r="95" spans="1:7" x14ac:dyDescent="0.25">
      <c r="A95" s="32"/>
      <c r="B95" s="32"/>
      <c r="C95" s="32"/>
      <c r="D95" s="32"/>
      <c r="E95" s="32"/>
      <c r="F95" s="32"/>
      <c r="G95" s="32"/>
    </row>
    <row r="96" spans="1:7" x14ac:dyDescent="0.25">
      <c r="A96" s="32"/>
      <c r="B96" s="32"/>
      <c r="C96" s="32"/>
      <c r="D96" s="32"/>
      <c r="E96" s="32"/>
      <c r="F96" s="32"/>
      <c r="G96" s="32"/>
    </row>
    <row r="97" spans="1:7" x14ac:dyDescent="0.25">
      <c r="A97" s="32"/>
      <c r="B97" s="32"/>
      <c r="C97" s="32"/>
      <c r="D97" s="32"/>
      <c r="E97" s="32"/>
      <c r="F97" s="32"/>
      <c r="G97" s="32"/>
    </row>
    <row r="98" spans="1:7" x14ac:dyDescent="0.25">
      <c r="A98" s="32"/>
      <c r="B98" s="32"/>
      <c r="C98" s="32"/>
      <c r="D98" s="32"/>
      <c r="E98" s="32"/>
      <c r="F98" s="32"/>
      <c r="G98" s="32"/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x14ac:dyDescent="0.25">
      <c r="A100" s="32"/>
      <c r="B100" s="32"/>
      <c r="C100" s="32"/>
      <c r="D100" s="32"/>
      <c r="E100" s="32"/>
      <c r="F100" s="32"/>
      <c r="G100" s="32"/>
    </row>
    <row r="101" spans="1:7" x14ac:dyDescent="0.25">
      <c r="A101" s="32"/>
      <c r="B101" s="32"/>
      <c r="C101" s="32"/>
      <c r="D101" s="32"/>
      <c r="E101" s="32"/>
      <c r="F101" s="32"/>
      <c r="G101" s="32"/>
    </row>
    <row r="102" spans="1:7" x14ac:dyDescent="0.25">
      <c r="A102" s="32"/>
      <c r="B102" s="32"/>
      <c r="C102" s="32"/>
      <c r="D102" s="32"/>
      <c r="E102" s="32"/>
      <c r="F102" s="32"/>
      <c r="G102" s="32"/>
    </row>
    <row r="103" spans="1:7" x14ac:dyDescent="0.25">
      <c r="A103" s="32"/>
      <c r="B103" s="32"/>
      <c r="C103" s="32"/>
      <c r="D103" s="32"/>
      <c r="E103" s="32"/>
      <c r="F103" s="32"/>
      <c r="G103" s="32"/>
    </row>
    <row r="104" spans="1:7" x14ac:dyDescent="0.25">
      <c r="A104" s="32"/>
      <c r="B104" s="32"/>
      <c r="C104" s="32"/>
      <c r="D104" s="32"/>
      <c r="E104" s="32"/>
      <c r="F104" s="32"/>
      <c r="G104" s="32"/>
    </row>
    <row r="105" spans="1:7" x14ac:dyDescent="0.25">
      <c r="A105" s="32"/>
      <c r="B105" s="32"/>
      <c r="C105" s="32"/>
      <c r="D105" s="32"/>
      <c r="E105" s="32"/>
      <c r="F105" s="32"/>
      <c r="G105" s="32"/>
    </row>
    <row r="106" spans="1:7" x14ac:dyDescent="0.25">
      <c r="A106" s="32"/>
      <c r="B106" s="32"/>
      <c r="C106" s="32"/>
      <c r="D106" s="32"/>
      <c r="E106" s="32"/>
      <c r="F106" s="32"/>
      <c r="G106" s="32"/>
    </row>
    <row r="107" spans="1:7" x14ac:dyDescent="0.25">
      <c r="A107" s="32"/>
      <c r="B107" s="32"/>
      <c r="C107" s="32"/>
      <c r="D107" s="32"/>
      <c r="E107" s="32"/>
      <c r="F107" s="32"/>
      <c r="G107" s="32"/>
    </row>
    <row r="108" spans="1:7" x14ac:dyDescent="0.25">
      <c r="A108" s="32"/>
      <c r="B108" s="32"/>
      <c r="C108" s="32"/>
      <c r="D108" s="32"/>
      <c r="E108" s="32"/>
      <c r="F108" s="32"/>
      <c r="G108" s="32"/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x14ac:dyDescent="0.25">
      <c r="A110" s="32"/>
      <c r="B110" s="32"/>
      <c r="C110" s="32"/>
      <c r="D110" s="32"/>
      <c r="E110" s="32"/>
      <c r="F110" s="32"/>
      <c r="G110" s="32"/>
    </row>
    <row r="111" spans="1:7" x14ac:dyDescent="0.25">
      <c r="A111" s="32"/>
      <c r="B111" s="32"/>
      <c r="C111" s="32"/>
      <c r="D111" s="32"/>
      <c r="E111" s="32"/>
      <c r="F111" s="32"/>
      <c r="G111" s="32"/>
    </row>
    <row r="112" spans="1:7" x14ac:dyDescent="0.25">
      <c r="A112" s="32"/>
      <c r="B112" s="32"/>
      <c r="C112" s="32"/>
      <c r="D112" s="32"/>
      <c r="E112" s="32"/>
      <c r="F112" s="32"/>
      <c r="G112" s="32"/>
    </row>
    <row r="113" spans="1:7" x14ac:dyDescent="0.25">
      <c r="A113" s="32"/>
      <c r="B113" s="32"/>
      <c r="C113" s="32"/>
      <c r="D113" s="32"/>
      <c r="E113" s="32"/>
      <c r="F113" s="32"/>
      <c r="G113" s="32"/>
    </row>
    <row r="114" spans="1:7" x14ac:dyDescent="0.25">
      <c r="A114" s="32"/>
      <c r="B114" s="32"/>
      <c r="C114" s="32"/>
      <c r="D114" s="32"/>
      <c r="E114" s="32"/>
      <c r="F114" s="32"/>
      <c r="G114" s="32"/>
    </row>
    <row r="115" spans="1:7" x14ac:dyDescent="0.25">
      <c r="A115" s="32"/>
      <c r="B115" s="32"/>
      <c r="C115" s="32"/>
      <c r="D115" s="32"/>
      <c r="E115" s="32"/>
      <c r="F115" s="32"/>
      <c r="G115" s="32"/>
    </row>
    <row r="116" spans="1:7" x14ac:dyDescent="0.25">
      <c r="A116" s="32"/>
      <c r="B116" s="32"/>
      <c r="C116" s="32"/>
      <c r="D116" s="32"/>
      <c r="E116" s="32"/>
      <c r="F116" s="32"/>
      <c r="G116" s="32"/>
    </row>
    <row r="117" spans="1:7" x14ac:dyDescent="0.25">
      <c r="A117" s="32"/>
      <c r="B117" s="32"/>
      <c r="C117" s="32"/>
      <c r="D117" s="32"/>
      <c r="E117" s="32"/>
      <c r="F117" s="32"/>
      <c r="G117" s="32"/>
    </row>
    <row r="118" spans="1:7" x14ac:dyDescent="0.25">
      <c r="A118" s="32"/>
      <c r="B118" s="32"/>
      <c r="C118" s="32"/>
      <c r="D118" s="32"/>
      <c r="E118" s="32"/>
      <c r="F118" s="32"/>
      <c r="G118" s="32"/>
    </row>
    <row r="119" spans="1:7" x14ac:dyDescent="0.25">
      <c r="A119" s="32"/>
      <c r="B119" s="32"/>
      <c r="C119" s="32"/>
      <c r="D119" s="32"/>
      <c r="E119" s="32"/>
      <c r="F119" s="32"/>
      <c r="G119" s="32"/>
    </row>
  </sheetData>
  <phoneticPr fontId="5" type="noConversion"/>
  <printOptions horizontalCentered="1"/>
  <pageMargins left="0.75" right="0.75" top="1" bottom="1" header="0.5" footer="0.5"/>
  <pageSetup scale="72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T122"/>
  <sheetViews>
    <sheetView zoomScale="70" workbookViewId="0"/>
  </sheetViews>
  <sheetFormatPr defaultRowHeight="13.2" x14ac:dyDescent="0.25"/>
  <cols>
    <col min="1" max="1" width="23.5546875" customWidth="1"/>
    <col min="2" max="3" width="8.33203125" customWidth="1"/>
    <col min="4" max="4" width="7.6640625" customWidth="1"/>
    <col min="5" max="6" width="8.33203125" customWidth="1"/>
    <col min="7" max="7" width="7.6640625" customWidth="1"/>
    <col min="8" max="9" width="8.33203125" customWidth="1"/>
    <col min="10" max="10" width="7.6640625" customWidth="1"/>
    <col min="11" max="12" width="8.33203125" customWidth="1"/>
    <col min="13" max="13" width="7.6640625" customWidth="1"/>
    <col min="14" max="15" width="8.33203125" customWidth="1"/>
    <col min="16" max="16" width="7.6640625" customWidth="1"/>
    <col min="17" max="18" width="8.33203125" customWidth="1"/>
    <col min="19" max="19" width="7.6640625" customWidth="1"/>
  </cols>
  <sheetData>
    <row r="1" spans="1:19" s="3" customFormat="1" ht="15.6" x14ac:dyDescent="0.3">
      <c r="A1" s="57" t="s">
        <v>86</v>
      </c>
      <c r="B1" s="43"/>
      <c r="C1" s="43"/>
      <c r="D1" s="43"/>
      <c r="E1" s="43"/>
      <c r="F1" s="43"/>
      <c r="G1" s="43"/>
      <c r="H1" s="43"/>
      <c r="I1" s="43"/>
      <c r="J1" s="43"/>
    </row>
    <row r="2" spans="1:19" s="3" customFormat="1" ht="15.6" x14ac:dyDescent="0.3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ht="12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2.75" customHeight="1" x14ac:dyDescent="0.2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1:19" ht="12.75" customHeight="1" x14ac:dyDescent="0.2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 x14ac:dyDescent="0.2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 x14ac:dyDescent="0.25">
      <c r="A7" s="112" t="s">
        <v>41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 x14ac:dyDescent="0.25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 x14ac:dyDescent="0.25">
      <c r="A9" s="114" t="s">
        <v>28</v>
      </c>
      <c r="B9" s="11">
        <f>'Table 5.5'!B17</f>
        <v>10575.866642176125</v>
      </c>
      <c r="C9" s="25">
        <f>'Table 5.5'!C17</f>
        <v>67128.756749999986</v>
      </c>
      <c r="D9" s="37">
        <f>IF(C9&lt;&gt;0,B9/C9,0)</f>
        <v>0.15754599301701094</v>
      </c>
      <c r="E9" s="11">
        <f>'Table 5.5'!E17</f>
        <v>106.71554866554598</v>
      </c>
      <c r="F9" s="25">
        <f>'Table 5.5'!F17</f>
        <v>678.06825000000049</v>
      </c>
      <c r="G9" s="37">
        <f>IF(F9&lt;&gt;0,E9/F9,0)</f>
        <v>0.15738172177438761</v>
      </c>
      <c r="H9" s="11">
        <f>'Table 5.5'!H17</f>
        <v>11030.983032532793</v>
      </c>
      <c r="I9" s="25">
        <f>'Table 5.5'!I17</f>
        <v>70168.011295326141</v>
      </c>
      <c r="J9" s="37">
        <f>IF(I9&lt;&gt;0,H9/I9,0)</f>
        <v>0.15720814697320004</v>
      </c>
      <c r="K9" s="11">
        <f>'Table 5.5'!K17</f>
        <v>0</v>
      </c>
      <c r="L9" s="25">
        <f>'Table 5.5'!L17</f>
        <v>0</v>
      </c>
      <c r="M9" s="37">
        <f>IF(L9&lt;&gt;0,K9/L9,0)</f>
        <v>0</v>
      </c>
      <c r="N9" s="11">
        <f>'Table 5.5'!N17</f>
        <v>0</v>
      </c>
      <c r="O9" s="25">
        <f>'Table 5.5'!O17</f>
        <v>0</v>
      </c>
      <c r="P9" s="37">
        <f>IF(O9&lt;&gt;0,N9/O9,0)</f>
        <v>0</v>
      </c>
      <c r="Q9" s="11">
        <f>'Table 5.5'!Q17</f>
        <v>21713.565223374459</v>
      </c>
      <c r="R9" s="25">
        <f>'Table 5.5'!R17</f>
        <v>137974.83629532612</v>
      </c>
      <c r="S9" s="37">
        <f>IF(R9&lt;&gt;0,Q9/R9,0)</f>
        <v>0.15737337188716058</v>
      </c>
    </row>
    <row r="10" spans="1:19" ht="12.75" customHeight="1" x14ac:dyDescent="0.25">
      <c r="A10" s="114" t="s">
        <v>29</v>
      </c>
      <c r="B10" s="11">
        <f>'Table 5.6'!B12</f>
        <v>179.91527480109028</v>
      </c>
      <c r="C10" s="25">
        <f>'Table 5.6'!C12</f>
        <v>212.61300000000003</v>
      </c>
      <c r="D10" s="37">
        <f>IF(C10&lt;&gt;0,B10/C10,0)</f>
        <v>0.84621013202903983</v>
      </c>
      <c r="E10" s="11">
        <f>'Table 5.6'!E12</f>
        <v>27229.381981118691</v>
      </c>
      <c r="F10" s="25">
        <f>'Table 5.6'!F12</f>
        <v>32028.203178891032</v>
      </c>
      <c r="G10" s="37">
        <f>IF(F10&lt;&gt;0,E10/F10,0)</f>
        <v>0.85016889111859006</v>
      </c>
      <c r="H10" s="11">
        <f>'Table 5.6'!H12</f>
        <v>402.46894774439249</v>
      </c>
      <c r="I10" s="25">
        <f>'Table 5.6'!I12</f>
        <v>473.15025602282412</v>
      </c>
      <c r="J10" s="37">
        <f>IF(I10&lt;&gt;0,H10/I10,0)</f>
        <v>0.8506155129819436</v>
      </c>
      <c r="K10" s="11">
        <f>'Table 5.6'!K12</f>
        <v>0</v>
      </c>
      <c r="L10" s="25">
        <f>'Table 5.6'!L12</f>
        <v>0</v>
      </c>
      <c r="M10" s="37">
        <f>IF(L10&lt;&gt;0,K10/L10,0)</f>
        <v>0</v>
      </c>
      <c r="N10" s="11">
        <f>'Table 5.6'!N12</f>
        <v>0</v>
      </c>
      <c r="O10" s="25">
        <f>'Table 5.6'!O12</f>
        <v>0</v>
      </c>
      <c r="P10" s="37">
        <f>IF(O10&lt;&gt;0,N10/O10,0)</f>
        <v>0</v>
      </c>
      <c r="Q10" s="11">
        <f>'Table 5.6'!Q12</f>
        <v>27811.766203664178</v>
      </c>
      <c r="R10" s="25">
        <f>'Table 5.6'!R12</f>
        <v>32713.966434913858</v>
      </c>
      <c r="S10" s="37">
        <f>IF(R10&lt;&gt;0,Q10/R10,0)</f>
        <v>0.85014962214982814</v>
      </c>
    </row>
    <row r="11" spans="1:19" ht="12.75" customHeight="1" x14ac:dyDescent="0.25">
      <c r="A11" s="114" t="s">
        <v>33</v>
      </c>
      <c r="B11" s="11">
        <f>'Table 5.7'!B12</f>
        <v>0</v>
      </c>
      <c r="C11" s="25">
        <f>'Table 5.7'!C12</f>
        <v>0</v>
      </c>
      <c r="D11" s="37">
        <f>IF(C11&lt;&gt;0,B11/C11,0)</f>
        <v>0</v>
      </c>
      <c r="E11" s="11">
        <f>'Table 5.7'!E12</f>
        <v>68.839945166986752</v>
      </c>
      <c r="F11" s="25">
        <f>'Table 5.7'!F12</f>
        <v>67.628057334615306</v>
      </c>
      <c r="G11" s="37">
        <f>IF(F11&lt;&gt;0,E11/F11,0)</f>
        <v>1.01791989715711</v>
      </c>
      <c r="H11" s="11">
        <f>'Table 5.7'!H12</f>
        <v>2.5695374796384449</v>
      </c>
      <c r="I11" s="25">
        <f>'Table 5.7'!I12</f>
        <v>2.786043441568371</v>
      </c>
      <c r="J11" s="37">
        <f>IF(I11&lt;&gt;0,H11/I11,0)</f>
        <v>0.92228909330715725</v>
      </c>
      <c r="K11" s="11">
        <f>'Table 5.7'!K12</f>
        <v>2127.2779480036352</v>
      </c>
      <c r="L11" s="25">
        <f>'Table 5.7'!L12</f>
        <v>1105.1763889422691</v>
      </c>
      <c r="M11" s="37">
        <f>IF(L11&lt;&gt;0,K11/L11,0)</f>
        <v>1.9248311575309607</v>
      </c>
      <c r="N11" s="11">
        <f>'Table 5.7'!N12</f>
        <v>0</v>
      </c>
      <c r="O11" s="25">
        <f>'Table 5.7'!O12</f>
        <v>0</v>
      </c>
      <c r="P11" s="37">
        <f>IF(O11&lt;&gt;0,N11/O11,0)</f>
        <v>0</v>
      </c>
      <c r="Q11" s="11">
        <f>'Table 5.7'!Q12</f>
        <v>2198.6874306502605</v>
      </c>
      <c r="R11" s="25">
        <f>'Table 5.7'!R12</f>
        <v>1175.5904897184528</v>
      </c>
      <c r="S11" s="37">
        <f>IF(R11&lt;&gt;0,Q11/R11,0)</f>
        <v>1.8702834446856009</v>
      </c>
    </row>
    <row r="12" spans="1:19" ht="12.75" customHeight="1" x14ac:dyDescent="0.25">
      <c r="A12" s="114" t="s">
        <v>55</v>
      </c>
      <c r="B12" s="11">
        <f>SUM(B9:B11)</f>
        <v>10755.781916977216</v>
      </c>
      <c r="C12" s="25">
        <f>SUM(C9:C11)</f>
        <v>67341.369749999983</v>
      </c>
      <c r="D12" s="37">
        <f>IF(C12&lt;&gt;0,B12/C12,0)</f>
        <v>0.15972027235126471</v>
      </c>
      <c r="E12" s="11">
        <f>SUM(E9:E11)</f>
        <v>27404.937474951224</v>
      </c>
      <c r="F12" s="25">
        <f>SUM(F9:F11)</f>
        <v>32773.899486225644</v>
      </c>
      <c r="G12" s="37">
        <f>IF(F12&lt;&gt;0,E12/F12,0)</f>
        <v>0.83618177588141718</v>
      </c>
      <c r="H12" s="11">
        <f>SUM(H9:H11)</f>
        <v>11436.021517756823</v>
      </c>
      <c r="I12" s="25">
        <f>SUM(I9:I11)</f>
        <v>70643.94759479053</v>
      </c>
      <c r="J12" s="37">
        <f>IF(I12&lt;&gt;0,H12/I12,0)</f>
        <v>0.16188253781276721</v>
      </c>
      <c r="K12" s="11">
        <f>SUM(K9:K11)</f>
        <v>2127.2779480036352</v>
      </c>
      <c r="L12" s="25">
        <f>SUM(L9:L11)</f>
        <v>1105.1763889422691</v>
      </c>
      <c r="M12" s="37">
        <f>IF(L12&lt;&gt;0,K12/L12,0)</f>
        <v>1.9248311575309607</v>
      </c>
      <c r="N12" s="11">
        <f>SUM(N9:N11)</f>
        <v>0</v>
      </c>
      <c r="O12" s="25">
        <f>SUM(O9:O11)</f>
        <v>0</v>
      </c>
      <c r="P12" s="37">
        <f>IF(O12&lt;&gt;0,N12/O12,0)</f>
        <v>0</v>
      </c>
      <c r="Q12" s="11">
        <f>SUM(Q9:Q11)</f>
        <v>51724.01885768889</v>
      </c>
      <c r="R12" s="25">
        <f>SUM(R9:R11)</f>
        <v>171864.39321995844</v>
      </c>
      <c r="S12" s="37">
        <f>IF(R12&lt;&gt;0,Q12/R12,0)</f>
        <v>0.30095831887347702</v>
      </c>
    </row>
    <row r="13" spans="1:19" ht="12.75" customHeight="1" x14ac:dyDescent="0.25">
      <c r="A13" s="160"/>
      <c r="B13" s="11"/>
      <c r="C13" s="25"/>
      <c r="D13" s="36"/>
      <c r="E13" s="11"/>
      <c r="F13" s="25"/>
      <c r="G13" s="36"/>
      <c r="H13" s="11"/>
      <c r="I13" s="25"/>
      <c r="J13" s="36"/>
      <c r="K13" s="11"/>
      <c r="L13" s="25"/>
      <c r="M13" s="36"/>
      <c r="N13" s="11"/>
      <c r="O13" s="25"/>
      <c r="P13" s="36"/>
      <c r="Q13" s="11"/>
      <c r="R13" s="25"/>
      <c r="S13" s="36"/>
    </row>
    <row r="14" spans="1:19" ht="12.75" customHeight="1" x14ac:dyDescent="0.25">
      <c r="A14" s="133" t="s">
        <v>50</v>
      </c>
      <c r="B14" s="11"/>
      <c r="C14" s="25"/>
      <c r="D14" s="36"/>
      <c r="E14" s="11"/>
      <c r="F14" s="25"/>
      <c r="G14" s="36"/>
      <c r="H14" s="11"/>
      <c r="I14" s="25"/>
      <c r="J14" s="36"/>
      <c r="K14" s="11"/>
      <c r="L14" s="25"/>
      <c r="M14" s="36"/>
      <c r="N14" s="11"/>
      <c r="O14" s="25"/>
      <c r="P14" s="36"/>
      <c r="Q14" s="11"/>
      <c r="R14" s="25"/>
      <c r="S14" s="36"/>
    </row>
    <row r="15" spans="1:19" ht="12.75" customHeight="1" x14ac:dyDescent="0.25">
      <c r="A15" s="114" t="s">
        <v>28</v>
      </c>
      <c r="B15" s="11">
        <f>'Table 5.5'!B28</f>
        <v>33052.350511481069</v>
      </c>
      <c r="C15" s="25">
        <f>'Table 5.5'!C28</f>
        <v>170783.23885547972</v>
      </c>
      <c r="D15" s="37">
        <f>IF(C15&lt;&gt;0,B15/C15,0)</f>
        <v>0.19353392483351745</v>
      </c>
      <c r="E15" s="11">
        <f>'Table 5.5'!E28</f>
        <v>22.574615554863048</v>
      </c>
      <c r="F15" s="25">
        <f>'Table 5.5'!F28</f>
        <v>108.09338100000005</v>
      </c>
      <c r="G15" s="37">
        <f>IF(F15&lt;&gt;0,E15/F15,0)</f>
        <v>0.20884364376448764</v>
      </c>
      <c r="H15" s="11">
        <f>'Table 5.5'!H28</f>
        <v>22474.754102912244</v>
      </c>
      <c r="I15" s="25">
        <f>'Table 5.5'!I28</f>
        <v>118557.47220726655</v>
      </c>
      <c r="J15" s="37">
        <f>IF(I15&lt;&gt;0,H15/I15,0)</f>
        <v>0.18956843195527187</v>
      </c>
      <c r="K15" s="11">
        <f>'Table 5.5'!K28</f>
        <v>0</v>
      </c>
      <c r="L15" s="25">
        <f>'Table 5.5'!L28</f>
        <v>0</v>
      </c>
      <c r="M15" s="37">
        <f>IF(L15&lt;&gt;0,K15/L15,0)</f>
        <v>0</v>
      </c>
      <c r="N15" s="11">
        <f>'Table 5.5'!N28</f>
        <v>277.85141104660534</v>
      </c>
      <c r="O15" s="25">
        <f>'Table 5.5'!O28</f>
        <v>1383.79530445305</v>
      </c>
      <c r="P15" s="37">
        <f>IF(O15&lt;&gt;0,N15/O15,0)</f>
        <v>0.20078938709538915</v>
      </c>
      <c r="Q15" s="11">
        <f>'Table 5.5'!Q28</f>
        <v>55827.530640994773</v>
      </c>
      <c r="R15" s="25">
        <f>'Table 5.5'!R28</f>
        <v>290832.59974819934</v>
      </c>
      <c r="S15" s="37">
        <f>IF(R15&lt;&gt;0,Q15/R15,0)</f>
        <v>0.1919576095985451</v>
      </c>
    </row>
    <row r="16" spans="1:19" ht="12.75" customHeight="1" x14ac:dyDescent="0.25">
      <c r="A16" s="114" t="s">
        <v>29</v>
      </c>
      <c r="B16" s="11">
        <f>'Table 5.6'!B19</f>
        <v>772.54636142965933</v>
      </c>
      <c r="C16" s="25">
        <f>'Table 5.6'!C19</f>
        <v>836.52533487222922</v>
      </c>
      <c r="D16" s="37">
        <f>IF(C16&lt;&gt;0,B16/C16,0)</f>
        <v>0.92351818794305607</v>
      </c>
      <c r="E16" s="11">
        <f>'Table 5.6'!E19</f>
        <v>26845.474754744464</v>
      </c>
      <c r="F16" s="25">
        <f>'Table 5.6'!F19</f>
        <v>29766.189264231609</v>
      </c>
      <c r="G16" s="37">
        <f>IF(F16&lt;&gt;0,E16/F16,0)</f>
        <v>0.90187811803653328</v>
      </c>
      <c r="H16" s="11">
        <f>'Table 5.6'!H19</f>
        <v>2419.7579790962072</v>
      </c>
      <c r="I16" s="25">
        <f>'Table 5.6'!I19</f>
        <v>2703.8369260559061</v>
      </c>
      <c r="J16" s="37">
        <f>IF(I16&lt;&gt;0,H16/I16,0)</f>
        <v>0.89493488152997247</v>
      </c>
      <c r="K16" s="11">
        <f>'Table 5.6'!K19</f>
        <v>308.92626091817533</v>
      </c>
      <c r="L16" s="25">
        <f>'Table 5.6'!L19</f>
        <v>337.46226398148485</v>
      </c>
      <c r="M16" s="37">
        <f>IF(L16&lt;&gt;0,K16/L16,0)</f>
        <v>0.91543942505857434</v>
      </c>
      <c r="N16" s="11">
        <f>'Table 5.6'!N19</f>
        <v>0</v>
      </c>
      <c r="O16" s="25">
        <f>'Table 5.6'!O19</f>
        <v>0</v>
      </c>
      <c r="P16" s="37">
        <f>IF(O16&lt;&gt;0,N16/O16,0)</f>
        <v>0</v>
      </c>
      <c r="Q16" s="11">
        <f>'Table 5.6'!Q19</f>
        <v>30346.705356188508</v>
      </c>
      <c r="R16" s="25">
        <f>'Table 5.6'!R19</f>
        <v>33644.013789141231</v>
      </c>
      <c r="S16" s="37">
        <f>IF(R16&lt;&gt;0,Q16/R16,0)</f>
        <v>0.90199420159502652</v>
      </c>
    </row>
    <row r="17" spans="1:20" ht="12.75" customHeight="1" x14ac:dyDescent="0.25">
      <c r="A17" s="114" t="s">
        <v>33</v>
      </c>
      <c r="B17" s="11">
        <f>'Table 5.7'!B19</f>
        <v>0</v>
      </c>
      <c r="C17" s="25">
        <f>'Table 5.7'!C19</f>
        <v>0</v>
      </c>
      <c r="D17" s="37">
        <f>IF(C17&lt;&gt;0,B17/C17,0)</f>
        <v>0</v>
      </c>
      <c r="E17" s="11">
        <f>'Table 5.7'!E19</f>
        <v>0</v>
      </c>
      <c r="F17" s="25">
        <f>'Table 5.7'!F19</f>
        <v>0</v>
      </c>
      <c r="G17" s="37">
        <f>IF(F17&lt;&gt;0,E17/F17,0)</f>
        <v>0</v>
      </c>
      <c r="H17" s="11">
        <f>'Table 5.7'!H19</f>
        <v>227.49648702656827</v>
      </c>
      <c r="I17" s="25">
        <f>'Table 5.7'!I19</f>
        <v>180.47341812229979</v>
      </c>
      <c r="J17" s="37">
        <f>IF(I17&lt;&gt;0,H17/I17,0)</f>
        <v>1.2605539884682784</v>
      </c>
      <c r="K17" s="11">
        <f>'Table 5.7'!K19</f>
        <v>127.66721753456373</v>
      </c>
      <c r="L17" s="25">
        <f>'Table 5.7'!L19</f>
        <v>95.093478026635808</v>
      </c>
      <c r="M17" s="37">
        <f>IF(L17&lt;&gt;0,K17/L17,0)</f>
        <v>1.3425444119185963</v>
      </c>
      <c r="N17" s="11">
        <f>'Table 5.7'!N19</f>
        <v>0</v>
      </c>
      <c r="O17" s="25">
        <f>'Table 5.7'!O19</f>
        <v>0</v>
      </c>
      <c r="P17" s="37">
        <f>IF(O17&lt;&gt;0,N17/O17,0)</f>
        <v>0</v>
      </c>
      <c r="Q17" s="11">
        <f>'Table 5.7'!Q19</f>
        <v>355.16370456113202</v>
      </c>
      <c r="R17" s="25">
        <f>'Table 5.7'!R19</f>
        <v>275.5668961489356</v>
      </c>
      <c r="S17" s="37">
        <f>IF(R17&lt;&gt;0,Q17/R17,0)</f>
        <v>1.2888474977385409</v>
      </c>
    </row>
    <row r="18" spans="1:20" ht="12.75" customHeight="1" x14ac:dyDescent="0.25">
      <c r="A18" s="114" t="s">
        <v>55</v>
      </c>
      <c r="B18" s="11">
        <f>SUM(B15:B17)</f>
        <v>33824.896872910729</v>
      </c>
      <c r="C18" s="25">
        <f>SUM(C15:C17)</f>
        <v>171619.76419035194</v>
      </c>
      <c r="D18" s="37">
        <f>IF(C18&lt;&gt;0,B18/C18,0)</f>
        <v>0.19709208337679493</v>
      </c>
      <c r="E18" s="11">
        <f>SUM(E15:E17)</f>
        <v>26868.049370299326</v>
      </c>
      <c r="F18" s="25">
        <f>SUM(F15:F17)</f>
        <v>29874.282645231608</v>
      </c>
      <c r="G18" s="37">
        <f>IF(F18&lt;&gt;0,E18/F18,0)</f>
        <v>0.89937052846984022</v>
      </c>
      <c r="H18" s="11">
        <f>SUM(H15:H17)</f>
        <v>25122.008569035021</v>
      </c>
      <c r="I18" s="25">
        <f>SUM(I15:I17)</f>
        <v>121441.78255144476</v>
      </c>
      <c r="J18" s="37">
        <f>IF(I18&lt;&gt;0,H18/I18,0)</f>
        <v>0.20686462304185069</v>
      </c>
      <c r="K18" s="11">
        <f>SUM(K15:K17)</f>
        <v>436.59347845273908</v>
      </c>
      <c r="L18" s="25">
        <f>SUM(L15:L17)</f>
        <v>432.55574200812066</v>
      </c>
      <c r="M18" s="37">
        <f>IF(L18&lt;&gt;0,K18/L18,0)</f>
        <v>1.0093346037342457</v>
      </c>
      <c r="N18" s="11">
        <f>SUM(N15:N17)</f>
        <v>277.85141104660534</v>
      </c>
      <c r="O18" s="25">
        <f>SUM(O15:O17)</f>
        <v>1383.79530445305</v>
      </c>
      <c r="P18" s="37">
        <f>IF(O18&lt;&gt;0,N18/O18,0)</f>
        <v>0.20078938709538915</v>
      </c>
      <c r="Q18" s="11">
        <f>SUM(Q15:Q17)</f>
        <v>86529.399701744405</v>
      </c>
      <c r="R18" s="25">
        <f>SUM(R15:R17)</f>
        <v>324752.1804334895</v>
      </c>
      <c r="S18" s="37">
        <f>IF(R18&lt;&gt;0,Q18/R18,0)</f>
        <v>0.26644747877055736</v>
      </c>
    </row>
    <row r="19" spans="1:20" ht="12.75" customHeight="1" x14ac:dyDescent="0.25">
      <c r="A19" s="161"/>
      <c r="B19" s="39"/>
      <c r="C19" s="40"/>
      <c r="D19" s="42"/>
      <c r="E19" s="39"/>
      <c r="F19" s="40"/>
      <c r="G19" s="42"/>
      <c r="H19" s="39"/>
      <c r="I19" s="40"/>
      <c r="J19" s="42"/>
      <c r="K19" s="39"/>
      <c r="L19" s="40"/>
      <c r="M19" s="42"/>
      <c r="N19" s="39"/>
      <c r="O19" s="40"/>
      <c r="P19" s="42"/>
      <c r="Q19" s="39"/>
      <c r="R19" s="40"/>
      <c r="S19" s="42"/>
    </row>
    <row r="20" spans="1:20" ht="12.75" customHeight="1" x14ac:dyDescent="0.25">
      <c r="A20" s="162" t="s">
        <v>73</v>
      </c>
      <c r="B20" s="128"/>
      <c r="C20" s="129"/>
      <c r="D20" s="131"/>
      <c r="E20" s="128"/>
      <c r="F20" s="129"/>
      <c r="G20" s="131"/>
      <c r="H20" s="128"/>
      <c r="I20" s="129"/>
      <c r="J20" s="131"/>
      <c r="K20" s="128"/>
      <c r="L20" s="129"/>
      <c r="M20" s="131"/>
      <c r="N20" s="128"/>
      <c r="O20" s="129"/>
      <c r="P20" s="131"/>
      <c r="Q20" s="128"/>
      <c r="R20" s="129"/>
      <c r="S20" s="131"/>
    </row>
    <row r="21" spans="1:20" ht="12.75" customHeight="1" x14ac:dyDescent="0.25">
      <c r="A21" s="114" t="s">
        <v>28</v>
      </c>
      <c r="B21" s="11">
        <f t="shared" ref="B21:C23" si="0">SUM(B9,B15)</f>
        <v>43628.217153657191</v>
      </c>
      <c r="C21" s="25">
        <f t="shared" si="0"/>
        <v>237911.99560547969</v>
      </c>
      <c r="D21" s="37">
        <f>IF(C21&lt;&gt;0,B21/C21,0)</f>
        <v>0.18337964440432916</v>
      </c>
      <c r="E21" s="11">
        <f t="shared" ref="E21:F23" si="1">SUM(E9,E15)</f>
        <v>129.29016422040903</v>
      </c>
      <c r="F21" s="25">
        <f t="shared" si="1"/>
        <v>786.16163100000051</v>
      </c>
      <c r="G21" s="37">
        <f>IF(F21&lt;&gt;0,E21/F21,0)</f>
        <v>0.16445748446913067</v>
      </c>
      <c r="H21" s="11">
        <f t="shared" ref="H21:I23" si="2">SUM(H9,H15)</f>
        <v>33505.737135445037</v>
      </c>
      <c r="I21" s="25">
        <f t="shared" si="2"/>
        <v>188725.48350259269</v>
      </c>
      <c r="J21" s="37">
        <f>IF(I21&lt;&gt;0,H21/I21,0)</f>
        <v>0.17753689917018939</v>
      </c>
      <c r="K21" s="11">
        <f t="shared" ref="K21:L23" si="3">SUM(K9,K15)</f>
        <v>0</v>
      </c>
      <c r="L21" s="25">
        <f t="shared" si="3"/>
        <v>0</v>
      </c>
      <c r="M21" s="37">
        <f>IF(L21&lt;&gt;0,K21/L21,0)</f>
        <v>0</v>
      </c>
      <c r="N21" s="11">
        <f t="shared" ref="N21:O23" si="4">SUM(N9,N15)</f>
        <v>277.85141104660534</v>
      </c>
      <c r="O21" s="25">
        <f t="shared" si="4"/>
        <v>1383.79530445305</v>
      </c>
      <c r="P21" s="37">
        <f>IF(O21&lt;&gt;0,N21/O21,0)</f>
        <v>0.20078938709538915</v>
      </c>
      <c r="Q21" s="11">
        <f t="shared" ref="Q21:R23" si="5">SUM(Q9,Q15)</f>
        <v>77541.095864369228</v>
      </c>
      <c r="R21" s="25">
        <f t="shared" si="5"/>
        <v>428807.43604352546</v>
      </c>
      <c r="S21" s="37">
        <f>IF(R21&lt;&gt;0,Q21/R21,0)</f>
        <v>0.18082964367366647</v>
      </c>
      <c r="T21" s="13"/>
    </row>
    <row r="22" spans="1:20" ht="12.75" customHeight="1" x14ac:dyDescent="0.25">
      <c r="A22" s="114" t="s">
        <v>29</v>
      </c>
      <c r="B22" s="11">
        <f t="shared" si="0"/>
        <v>952.4616362307496</v>
      </c>
      <c r="C22" s="25">
        <f t="shared" si="0"/>
        <v>1049.1383348722293</v>
      </c>
      <c r="D22" s="37">
        <f>IF(C22&lt;&gt;0,B22/C22,0)</f>
        <v>0.90785133339613067</v>
      </c>
      <c r="E22" s="11">
        <f t="shared" si="1"/>
        <v>54074.856735863155</v>
      </c>
      <c r="F22" s="25">
        <f t="shared" si="1"/>
        <v>61794.392443122641</v>
      </c>
      <c r="G22" s="37">
        <f>IF(F22&lt;&gt;0,E22/F22,0)</f>
        <v>0.87507708382496407</v>
      </c>
      <c r="H22" s="11">
        <f t="shared" si="2"/>
        <v>2822.2269268405998</v>
      </c>
      <c r="I22" s="25">
        <f t="shared" si="2"/>
        <v>3176.9871820787303</v>
      </c>
      <c r="J22" s="37">
        <f>IF(I22&lt;&gt;0,H22/I22,0)</f>
        <v>0.88833437627972811</v>
      </c>
      <c r="K22" s="11">
        <f t="shared" si="3"/>
        <v>308.92626091817533</v>
      </c>
      <c r="L22" s="25">
        <f t="shared" si="3"/>
        <v>337.46226398148485</v>
      </c>
      <c r="M22" s="37">
        <f>IF(L22&lt;&gt;0,K22/L22,0)</f>
        <v>0.91543942505857434</v>
      </c>
      <c r="N22" s="11">
        <f t="shared" si="4"/>
        <v>0</v>
      </c>
      <c r="O22" s="25">
        <f t="shared" si="4"/>
        <v>0</v>
      </c>
      <c r="P22" s="37">
        <f>IF(O22&lt;&gt;0,N22/O22,0)</f>
        <v>0</v>
      </c>
      <c r="Q22" s="11">
        <f t="shared" si="5"/>
        <v>58158.471559852682</v>
      </c>
      <c r="R22" s="25">
        <f t="shared" si="5"/>
        <v>66357.980224055093</v>
      </c>
      <c r="S22" s="37">
        <f>IF(R22&lt;&gt;0,Q22/R22,0)</f>
        <v>0.87643522849072419</v>
      </c>
      <c r="T22" s="13"/>
    </row>
    <row r="23" spans="1:20" ht="12.75" customHeight="1" x14ac:dyDescent="0.25">
      <c r="A23" s="114" t="s">
        <v>33</v>
      </c>
      <c r="B23" s="11">
        <f t="shared" si="0"/>
        <v>0</v>
      </c>
      <c r="C23" s="25">
        <f t="shared" si="0"/>
        <v>0</v>
      </c>
      <c r="D23" s="37">
        <f>IF(C23&lt;&gt;0,B23/C23,0)</f>
        <v>0</v>
      </c>
      <c r="E23" s="11">
        <f t="shared" si="1"/>
        <v>68.839945166986752</v>
      </c>
      <c r="F23" s="25">
        <f t="shared" si="1"/>
        <v>67.628057334615306</v>
      </c>
      <c r="G23" s="37">
        <f>IF(F23&lt;&gt;0,E23/F23,0)</f>
        <v>1.01791989715711</v>
      </c>
      <c r="H23" s="11">
        <f t="shared" si="2"/>
        <v>230.06602450620673</v>
      </c>
      <c r="I23" s="25">
        <f t="shared" si="2"/>
        <v>183.25946156386817</v>
      </c>
      <c r="J23" s="37">
        <f>IF(I23&lt;&gt;0,H23/I23,0)</f>
        <v>1.2554114398400429</v>
      </c>
      <c r="K23" s="11">
        <f t="shared" si="3"/>
        <v>2254.945165538199</v>
      </c>
      <c r="L23" s="25">
        <f t="shared" si="3"/>
        <v>1200.2698669689048</v>
      </c>
      <c r="M23" s="37">
        <f>IF(L23&lt;&gt;0,K23/L23,0)</f>
        <v>1.8786984723966393</v>
      </c>
      <c r="N23" s="11">
        <f t="shared" si="4"/>
        <v>0</v>
      </c>
      <c r="O23" s="25">
        <f t="shared" si="4"/>
        <v>0</v>
      </c>
      <c r="P23" s="37">
        <f>IF(O23&lt;&gt;0,N23/O23,0)</f>
        <v>0</v>
      </c>
      <c r="Q23" s="11">
        <f t="shared" si="5"/>
        <v>2553.8511352113924</v>
      </c>
      <c r="R23" s="25">
        <f t="shared" si="5"/>
        <v>1451.1573858673883</v>
      </c>
      <c r="S23" s="37">
        <f>IF(R23&lt;&gt;0,Q23/R23,0)</f>
        <v>1.7598719202224231</v>
      </c>
      <c r="T23" s="13"/>
    </row>
    <row r="24" spans="1:20" ht="12.75" customHeight="1" x14ac:dyDescent="0.25">
      <c r="A24" s="161" t="s">
        <v>74</v>
      </c>
      <c r="B24" s="39">
        <f>SUM(B21:B23)</f>
        <v>44580.678789887941</v>
      </c>
      <c r="C24" s="40">
        <f>SUM(C21:C23)</f>
        <v>238961.13394035192</v>
      </c>
      <c r="D24" s="42">
        <f>IF(C24&lt;&gt;0,B24/C24,0)</f>
        <v>0.18656037513203261</v>
      </c>
      <c r="E24" s="39">
        <f>SUM(E21:E23)</f>
        <v>54272.986845250554</v>
      </c>
      <c r="F24" s="40">
        <f>SUM(F21:F23)</f>
        <v>62648.182131457259</v>
      </c>
      <c r="G24" s="42">
        <f>IF(F24&lt;&gt;0,E24/F24,0)</f>
        <v>0.86631383383746574</v>
      </c>
      <c r="H24" s="39">
        <f>SUM(H21:H23)</f>
        <v>36558.030086791849</v>
      </c>
      <c r="I24" s="40">
        <f>SUM(I21:I23)</f>
        <v>192085.73014623529</v>
      </c>
      <c r="J24" s="42">
        <f>IF(I24&lt;&gt;0,H24/I24,0)</f>
        <v>0.19032142605783439</v>
      </c>
      <c r="K24" s="39">
        <f>SUM(K21:K23)</f>
        <v>2563.8714264563741</v>
      </c>
      <c r="L24" s="40">
        <f>SUM(L21:L23)</f>
        <v>1537.7321309503895</v>
      </c>
      <c r="M24" s="42">
        <f>IF(L24&lt;&gt;0,K24/L24,0)</f>
        <v>1.6673069222217416</v>
      </c>
      <c r="N24" s="39">
        <f>SUM(N21:N23)</f>
        <v>277.85141104660534</v>
      </c>
      <c r="O24" s="40">
        <f>SUM(O21:O23)</f>
        <v>1383.79530445305</v>
      </c>
      <c r="P24" s="42">
        <f>IF(O24&lt;&gt;0,N24/O24,0)</f>
        <v>0.20078938709538915</v>
      </c>
      <c r="Q24" s="39">
        <f>SUM(Q21:Q23)</f>
        <v>138253.41855943328</v>
      </c>
      <c r="R24" s="40">
        <f>SUM(R21:R23)</f>
        <v>496616.57365344797</v>
      </c>
      <c r="S24" s="42">
        <f>IF(R24&lt;&gt;0,Q24/R24,0)</f>
        <v>0.2783906657450988</v>
      </c>
      <c r="T24" s="13"/>
    </row>
    <row r="25" spans="1:20" ht="12.75" customHeight="1" x14ac:dyDescent="0.25">
      <c r="A25" s="76"/>
      <c r="B25" s="25"/>
      <c r="C25" s="58"/>
      <c r="D25" s="59"/>
      <c r="E25" s="58"/>
      <c r="F25" s="60"/>
      <c r="G25" s="32"/>
      <c r="H25" s="61"/>
      <c r="I25" s="32"/>
      <c r="J25" s="59"/>
      <c r="M25" s="7"/>
      <c r="N25" s="7"/>
      <c r="O25" s="7"/>
      <c r="P25" s="7"/>
      <c r="Q25" s="7"/>
    </row>
    <row r="26" spans="1:20" ht="12.75" customHeight="1" x14ac:dyDescent="0.25">
      <c r="B26" s="8" t="s">
        <v>47</v>
      </c>
      <c r="C26" s="94" t="s">
        <v>28</v>
      </c>
      <c r="D26" s="95">
        <f>'Table 5.12'!D33-'Table 5.8'!D21</f>
        <v>0.28363665802239146</v>
      </c>
      <c r="E26" s="58"/>
      <c r="F26" s="94" t="s">
        <v>28</v>
      </c>
      <c r="G26" s="95">
        <f>'Table 5.12'!G33-'Table 5.8'!G21</f>
        <v>0.86663371132354583</v>
      </c>
      <c r="H26" s="61"/>
      <c r="I26" s="94" t="s">
        <v>28</v>
      </c>
      <c r="J26" s="95">
        <f>'Table 5.12'!J33-'Table 5.8'!J21</f>
        <v>2.5790743078557457</v>
      </c>
      <c r="L26" s="94" t="s">
        <v>28</v>
      </c>
      <c r="M26" s="95">
        <f>'Table 5.12'!M33-'Table 5.8'!M21</f>
        <v>0</v>
      </c>
      <c r="N26" s="7"/>
      <c r="O26" s="94" t="s">
        <v>28</v>
      </c>
      <c r="P26" s="95">
        <f>'Table 5.12'!P33-'Table 5.8'!P21</f>
        <v>0.26728959759902993</v>
      </c>
      <c r="Q26" s="7"/>
      <c r="R26" s="103" t="s">
        <v>28</v>
      </c>
      <c r="S26" s="104">
        <f>'Table 5.12'!S33-'Table 5.8'!S21</f>
        <v>0.30175000356464943</v>
      </c>
      <c r="T26" s="180"/>
    </row>
    <row r="27" spans="1:20" ht="12.75" customHeight="1" x14ac:dyDescent="0.25">
      <c r="C27" s="35" t="s">
        <v>29</v>
      </c>
      <c r="D27" s="96">
        <f>'Table 5.12'!D34-'Table 5.8'!D22</f>
        <v>0.63753592037613616</v>
      </c>
      <c r="E27" s="32"/>
      <c r="F27" s="35" t="s">
        <v>29</v>
      </c>
      <c r="G27" s="96">
        <f>'Table 5.12'!G34-'Table 5.8'!G22</f>
        <v>0.96404967167341848</v>
      </c>
      <c r="H27" s="62"/>
      <c r="I27" s="35" t="s">
        <v>29</v>
      </c>
      <c r="J27" s="96">
        <f>'Table 5.12'!J34-'Table 5.8'!J22</f>
        <v>2.6776377534704849</v>
      </c>
      <c r="L27" s="35" t="s">
        <v>29</v>
      </c>
      <c r="M27" s="96">
        <f>'Table 5.12'!M34-'Table 5.8'!M22</f>
        <v>4.2643372263959911</v>
      </c>
      <c r="N27" s="7"/>
      <c r="O27" s="35" t="s">
        <v>29</v>
      </c>
      <c r="P27" s="96">
        <f>'Table 5.12'!P34-'Table 5.8'!P22</f>
        <v>1.5263697906169551</v>
      </c>
      <c r="Q27" s="7"/>
      <c r="R27" s="105" t="s">
        <v>29</v>
      </c>
      <c r="S27" s="106">
        <f>'Table 5.12'!S34-'Table 5.8'!S22</f>
        <v>1.0101382874053078</v>
      </c>
      <c r="T27" s="180"/>
    </row>
    <row r="28" spans="1:20" x14ac:dyDescent="0.25">
      <c r="C28" s="35" t="s">
        <v>33</v>
      </c>
      <c r="D28" s="96">
        <f>'Table 5.12'!D35-'Table 5.8'!D23</f>
        <v>15.315811669159785</v>
      </c>
      <c r="F28" s="35" t="s">
        <v>33</v>
      </c>
      <c r="G28" s="96">
        <f>'Table 5.12'!G35-'Table 5.8'!G23</f>
        <v>-1.01791989715711</v>
      </c>
      <c r="I28" s="35" t="s">
        <v>33</v>
      </c>
      <c r="J28" s="96">
        <f>'Table 5.12'!J35-'Table 5.8'!J23</f>
        <v>17.759452252859187</v>
      </c>
      <c r="L28" s="35" t="s">
        <v>33</v>
      </c>
      <c r="M28" s="96">
        <f>'Table 5.12'!M35-'Table 5.8'!M23</f>
        <v>16.911964173648151</v>
      </c>
      <c r="O28" s="35" t="s">
        <v>33</v>
      </c>
      <c r="P28" s="96">
        <f>'Table 5.12'!P35-'Table 5.8'!P23</f>
        <v>15.397534193411005</v>
      </c>
      <c r="R28" s="105" t="s">
        <v>33</v>
      </c>
      <c r="S28" s="106">
        <f>'Table 5.12'!S35-'Table 5.8'!S23</f>
        <v>16.019142872991718</v>
      </c>
      <c r="T28" s="180"/>
    </row>
    <row r="29" spans="1:20" x14ac:dyDescent="0.25">
      <c r="A29" s="91"/>
      <c r="B29" s="79"/>
      <c r="C29" s="97" t="s">
        <v>74</v>
      </c>
      <c r="D29" s="98">
        <f>'Table 5.12'!D36-'Table 5.8'!D24</f>
        <v>0.32449586073756453</v>
      </c>
      <c r="E29" s="79"/>
      <c r="F29" s="97" t="s">
        <v>74</v>
      </c>
      <c r="G29" s="98">
        <f>'Table 5.12'!G36-'Table 5.8'!G24</f>
        <v>0.87926494405039313</v>
      </c>
      <c r="H29" s="79"/>
      <c r="I29" s="97" t="s">
        <v>74</v>
      </c>
      <c r="J29" s="98">
        <f>'Table 5.12'!J36-'Table 5.8'!J24</f>
        <v>3.1566183767566796</v>
      </c>
      <c r="K29" s="79"/>
      <c r="L29" s="97" t="s">
        <v>74</v>
      </c>
      <c r="M29" s="98">
        <f>'Table 5.12'!M36-'Table 5.8'!M24</f>
        <v>12.556290953092901</v>
      </c>
      <c r="N29" s="79"/>
      <c r="O29" s="97" t="s">
        <v>74</v>
      </c>
      <c r="P29" s="98">
        <f>'Table 5.12'!P36-'Table 5.8'!P24</f>
        <v>1.1351888799299403</v>
      </c>
      <c r="Q29" s="79"/>
      <c r="R29" s="107" t="s">
        <v>74</v>
      </c>
      <c r="S29" s="108">
        <f>'Table 5.12'!S36-'Table 5.8'!S24</f>
        <v>0.33673405677342688</v>
      </c>
      <c r="T29" s="180"/>
    </row>
    <row r="30" spans="1:20" x14ac:dyDescent="0.25">
      <c r="A30" s="72"/>
      <c r="B30" s="8" t="s">
        <v>75</v>
      </c>
      <c r="C30" s="94" t="s">
        <v>28</v>
      </c>
      <c r="D30" s="99">
        <f>IF('Table 5.12'!D33&lt;&gt;0,'Table 5.8'!D26/'Table 5.12'!D33,0)</f>
        <v>0.6073378092982028</v>
      </c>
      <c r="E30" s="80"/>
      <c r="F30" s="94" t="s">
        <v>28</v>
      </c>
      <c r="G30" s="99">
        <f>IF('Table 5.12'!G33&lt;&gt;0,'Table 5.8'!G26/'Table 5.12'!G33,0)</f>
        <v>0.84050151418206998</v>
      </c>
      <c r="H30" s="80"/>
      <c r="I30" s="94" t="s">
        <v>28</v>
      </c>
      <c r="J30" s="99">
        <f>IF('Table 5.12'!J33&lt;&gt;0,'Table 5.8'!J26/'Table 5.12'!J33,0)</f>
        <v>0.93559595973574705</v>
      </c>
      <c r="K30" s="80"/>
      <c r="L30" s="94" t="s">
        <v>28</v>
      </c>
      <c r="M30" s="99">
        <f>IF('Table 5.12'!M33&lt;&gt;0,'Table 5.8'!M26/'Table 5.12'!M33,0)</f>
        <v>0</v>
      </c>
      <c r="N30" s="80"/>
      <c r="O30" s="94" t="s">
        <v>28</v>
      </c>
      <c r="P30" s="99">
        <f>IF('Table 5.12'!P33&lt;&gt;0,'Table 5.8'!P26/'Table 5.12'!P33,0)</f>
        <v>0.5710352447750402</v>
      </c>
      <c r="Q30" s="79"/>
      <c r="R30" s="103" t="s">
        <v>28</v>
      </c>
      <c r="S30" s="109">
        <f>IF('Table 5.12'!S33&lt;&gt;0,'Table 5.8'!S26/'Table 5.12'!S33,0)</f>
        <v>0.62528539131621108</v>
      </c>
    </row>
    <row r="31" spans="1:20" x14ac:dyDescent="0.25">
      <c r="A31" s="72"/>
      <c r="B31" s="92"/>
      <c r="C31" s="35" t="s">
        <v>29</v>
      </c>
      <c r="D31" s="100">
        <f>IF('Table 5.12'!D34&lt;&gt;0,'Table 5.8'!D27/'Table 5.12'!D34,0)</f>
        <v>0.41254120533213967</v>
      </c>
      <c r="E31" s="80"/>
      <c r="F31" s="35" t="s">
        <v>29</v>
      </c>
      <c r="G31" s="100">
        <f>IF('Table 5.12'!G34&lt;&gt;0,'Table 5.8'!G27/'Table 5.12'!G34,0)</f>
        <v>0.5241888134089876</v>
      </c>
      <c r="H31" s="80"/>
      <c r="I31" s="35" t="s">
        <v>29</v>
      </c>
      <c r="J31" s="100">
        <f>IF('Table 5.12'!J34&lt;&gt;0,'Table 5.8'!J27/'Table 5.12'!J34,0)</f>
        <v>0.7508857770175692</v>
      </c>
      <c r="K31" s="80"/>
      <c r="L31" s="35" t="s">
        <v>29</v>
      </c>
      <c r="M31" s="100">
        <f>IF('Table 5.12'!M34&lt;&gt;0,'Table 5.8'!M27/'Table 5.12'!M34,0)</f>
        <v>0.82326662196882483</v>
      </c>
      <c r="N31" s="80"/>
      <c r="O31" s="35" t="s">
        <v>29</v>
      </c>
      <c r="P31" s="100">
        <f>IF('Table 5.12'!P34&lt;&gt;0,'Table 5.8'!P27/'Table 5.12'!P34,0)</f>
        <v>1</v>
      </c>
      <c r="Q31" s="79"/>
      <c r="R31" s="105" t="s">
        <v>29</v>
      </c>
      <c r="S31" s="110">
        <f>IF('Table 5.12'!S34&lt;&gt;0,'Table 5.8'!S27/'Table 5.12'!S34,0)</f>
        <v>0.53543542241741926</v>
      </c>
    </row>
    <row r="32" spans="1:20" x14ac:dyDescent="0.25">
      <c r="A32" s="72"/>
      <c r="B32" s="80"/>
      <c r="C32" s="35" t="s">
        <v>33</v>
      </c>
      <c r="D32" s="100">
        <f>IF('Table 5.12'!D35&lt;&gt;0,'Table 5.8'!D28/'Table 5.12'!D35,0)</f>
        <v>1</v>
      </c>
      <c r="E32" s="80"/>
      <c r="F32" s="35" t="s">
        <v>33</v>
      </c>
      <c r="G32" s="100">
        <f>IF('Table 5.12'!G35&lt;&gt;0,'Table 5.8'!G28/'Table 5.12'!G35,0)</f>
        <v>0</v>
      </c>
      <c r="H32" s="80"/>
      <c r="I32" s="35" t="s">
        <v>33</v>
      </c>
      <c r="J32" s="100">
        <f>IF('Table 5.12'!J35&lt;&gt;0,'Table 5.8'!J28/'Table 5.12'!J35,0)</f>
        <v>0.93397736317604751</v>
      </c>
      <c r="K32" s="80"/>
      <c r="L32" s="35" t="s">
        <v>33</v>
      </c>
      <c r="M32" s="100">
        <f>IF('Table 5.12'!M35&lt;&gt;0,'Table 5.8'!M28/'Table 5.12'!M35,0)</f>
        <v>0.90001957313665659</v>
      </c>
      <c r="N32" s="80"/>
      <c r="O32" s="35" t="s">
        <v>33</v>
      </c>
      <c r="P32" s="100">
        <f>IF('Table 5.12'!P35&lt;&gt;0,'Table 5.8'!P28/'Table 5.12'!P35,0)</f>
        <v>1</v>
      </c>
      <c r="Q32" s="79"/>
      <c r="R32" s="105" t="s">
        <v>33</v>
      </c>
      <c r="S32" s="110">
        <f>IF('Table 5.12'!S35&lt;&gt;0,'Table 5.8'!S28/'Table 5.12'!S35,0)</f>
        <v>0.90101409213663919</v>
      </c>
    </row>
    <row r="33" spans="1:19" x14ac:dyDescent="0.25">
      <c r="A33" s="70"/>
      <c r="B33" s="50"/>
      <c r="C33" s="97" t="s">
        <v>74</v>
      </c>
      <c r="D33" s="101">
        <f>IF('Table 5.12'!D36&lt;&gt;0,'Table 5.8'!D29/'Table 5.12'!D36,0)</f>
        <v>0.634951377093389</v>
      </c>
      <c r="E33" s="7"/>
      <c r="F33" s="97" t="s">
        <v>74</v>
      </c>
      <c r="G33" s="101">
        <f>IF('Table 5.12'!G36&lt;&gt;0,'Table 5.8'!G29/'Table 5.12'!G36,0)</f>
        <v>0.50370968940989247</v>
      </c>
      <c r="H33" s="6"/>
      <c r="I33" s="97" t="s">
        <v>74</v>
      </c>
      <c r="J33" s="101">
        <f>IF('Table 5.12'!J36&lt;&gt;0,'Table 5.8'!J29/'Table 5.12'!J36,0)</f>
        <v>0.94313568893656563</v>
      </c>
      <c r="K33" s="50"/>
      <c r="L33" s="97" t="s">
        <v>74</v>
      </c>
      <c r="M33" s="101">
        <f>IF('Table 5.12'!M36&lt;&gt;0,'Table 5.8'!M29/'Table 5.12'!M36,0)</f>
        <v>0.88277882032116584</v>
      </c>
      <c r="O33" s="97" t="s">
        <v>74</v>
      </c>
      <c r="P33" s="101">
        <f>IF('Table 5.12'!P36&lt;&gt;0,'Table 5.8'!P29/'Table 5.12'!P36,0)</f>
        <v>0.84970609773281414</v>
      </c>
      <c r="R33" s="107" t="s">
        <v>74</v>
      </c>
      <c r="S33" s="111">
        <f>IF('Table 5.12'!S36&lt;&gt;0,'Table 5.8'!S29/'Table 5.12'!S36,0)</f>
        <v>0.54742403360854264</v>
      </c>
    </row>
    <row r="34" spans="1:19" hidden="1" x14ac:dyDescent="0.25">
      <c r="A34" s="72"/>
      <c r="B34" s="79"/>
      <c r="C34" s="80"/>
      <c r="D34" s="80"/>
      <c r="E34" s="80"/>
      <c r="F34" s="73"/>
      <c r="G34" s="80"/>
      <c r="H34" s="6"/>
      <c r="I34" s="7"/>
      <c r="J34" s="6"/>
      <c r="K34" s="50"/>
      <c r="L34" s="7"/>
    </row>
    <row r="35" spans="1:19" hidden="1" x14ac:dyDescent="0.25">
      <c r="A35" s="91" t="s">
        <v>26</v>
      </c>
      <c r="B35" s="90">
        <f>B21-'Table 5.5'!B30</f>
        <v>0</v>
      </c>
      <c r="C35" s="90">
        <f>C21-'Table 5.5'!C30</f>
        <v>0</v>
      </c>
      <c r="D35" s="90">
        <f>D21-'Table 5.5'!D30</f>
        <v>0</v>
      </c>
      <c r="E35" s="90">
        <f>E21-'Table 5.5'!E30</f>
        <v>0</v>
      </c>
      <c r="F35" s="90">
        <f>F21-'Table 5.5'!F30</f>
        <v>0</v>
      </c>
      <c r="G35" s="90">
        <f>G21-'Table 5.5'!G30</f>
        <v>0</v>
      </c>
      <c r="H35" s="90">
        <f>H21-'Table 5.5'!H30</f>
        <v>0</v>
      </c>
      <c r="I35" s="90">
        <f>I21-'Table 5.5'!I30</f>
        <v>0</v>
      </c>
      <c r="J35" s="90">
        <f>J21-'Table 5.5'!J30</f>
        <v>0</v>
      </c>
      <c r="K35" s="90">
        <f>K21-'Table 5.5'!K30</f>
        <v>0</v>
      </c>
      <c r="L35" s="90">
        <f>L21-'Table 5.5'!L30</f>
        <v>0</v>
      </c>
      <c r="M35" s="90">
        <f>M21-'Table 5.5'!M30</f>
        <v>0</v>
      </c>
      <c r="N35" s="90">
        <f>N21-'Table 5.5'!N30</f>
        <v>0</v>
      </c>
      <c r="O35" s="90">
        <f>O21-'Table 5.5'!O30</f>
        <v>0</v>
      </c>
      <c r="P35" s="90">
        <f>P21-'Table 5.5'!P30</f>
        <v>0</v>
      </c>
      <c r="Q35" s="90">
        <f>Q21-'Table 5.5'!Q30</f>
        <v>0</v>
      </c>
      <c r="R35" s="90">
        <f>R21-'Table 5.5'!R30</f>
        <v>0</v>
      </c>
      <c r="S35" s="90">
        <f>S21-'Table 5.5'!S30</f>
        <v>0</v>
      </c>
    </row>
    <row r="36" spans="1:19" hidden="1" x14ac:dyDescent="0.25">
      <c r="A36" s="72"/>
      <c r="B36" s="90">
        <f>B22-'Table 5.6'!B21</f>
        <v>0</v>
      </c>
      <c r="C36" s="90">
        <f>C22-'Table 5.6'!C21</f>
        <v>0</v>
      </c>
      <c r="D36" s="90">
        <f>D22-'Table 5.6'!D21</f>
        <v>0</v>
      </c>
      <c r="E36" s="90">
        <f>E22-'Table 5.6'!E21</f>
        <v>0</v>
      </c>
      <c r="F36" s="90">
        <f>F22-'Table 5.6'!F21</f>
        <v>0</v>
      </c>
      <c r="G36" s="90">
        <f>G22-'Table 5.6'!G21</f>
        <v>0</v>
      </c>
      <c r="H36" s="90">
        <f>H22-'Table 5.6'!H21</f>
        <v>0</v>
      </c>
      <c r="I36" s="90">
        <f>I22-'Table 5.6'!I21</f>
        <v>0</v>
      </c>
      <c r="J36" s="90">
        <f>J22-'Table 5.6'!J21</f>
        <v>0</v>
      </c>
      <c r="K36" s="90">
        <f>K22-'Table 5.6'!K21</f>
        <v>0</v>
      </c>
      <c r="L36" s="90">
        <f>L22-'Table 5.6'!L21</f>
        <v>0</v>
      </c>
      <c r="M36" s="90">
        <f>M22-'Table 5.6'!M21</f>
        <v>0</v>
      </c>
      <c r="N36" s="90">
        <f>N22-'Table 5.6'!N21</f>
        <v>0</v>
      </c>
      <c r="O36" s="90">
        <f>O22-'Table 5.6'!O21</f>
        <v>0</v>
      </c>
      <c r="P36" s="90">
        <f>P22-'Table 5.6'!P21</f>
        <v>0</v>
      </c>
      <c r="Q36" s="90">
        <f>Q22-'Table 5.6'!Q21</f>
        <v>0</v>
      </c>
      <c r="R36" s="90">
        <f>R22-'Table 5.6'!R21</f>
        <v>0</v>
      </c>
      <c r="S36" s="90">
        <f>S22-'Table 5.6'!S21</f>
        <v>0</v>
      </c>
    </row>
    <row r="37" spans="1:19" hidden="1" x14ac:dyDescent="0.25">
      <c r="A37" s="32"/>
      <c r="B37" s="90">
        <f>B23-'Table 5.7'!B21</f>
        <v>0</v>
      </c>
      <c r="C37" s="90">
        <f>C23-'Table 5.7'!C21</f>
        <v>0</v>
      </c>
      <c r="D37" s="90">
        <f>D23-'Table 5.7'!D21</f>
        <v>0</v>
      </c>
      <c r="E37" s="90">
        <f>E23-'Table 5.7'!E21</f>
        <v>0</v>
      </c>
      <c r="F37" s="90">
        <f>F23-'Table 5.7'!F21</f>
        <v>0</v>
      </c>
      <c r="G37" s="90">
        <f>G23-'Table 5.7'!G21</f>
        <v>0</v>
      </c>
      <c r="H37" s="90">
        <f>H23-'Table 5.7'!H21</f>
        <v>0</v>
      </c>
      <c r="I37" s="90">
        <f>I23-'Table 5.7'!I21</f>
        <v>0</v>
      </c>
      <c r="J37" s="90">
        <f>J23-'Table 5.7'!J21</f>
        <v>0</v>
      </c>
      <c r="K37" s="90">
        <f>K23-'Table 5.7'!K21</f>
        <v>0</v>
      </c>
      <c r="L37" s="90">
        <f>L23-'Table 5.7'!L21</f>
        <v>0</v>
      </c>
      <c r="M37" s="90">
        <f>M23-'Table 5.7'!M21</f>
        <v>0</v>
      </c>
      <c r="N37" s="90">
        <f>N23-'Table 5.7'!N21</f>
        <v>0</v>
      </c>
      <c r="O37" s="90">
        <f>O23-'Table 5.7'!O21</f>
        <v>0</v>
      </c>
      <c r="P37" s="90">
        <f>P23-'Table 5.7'!P21</f>
        <v>0</v>
      </c>
      <c r="Q37" s="90">
        <f>Q23-'Table 5.7'!Q21</f>
        <v>0</v>
      </c>
      <c r="R37" s="90">
        <f>R23-'Table 5.7'!R21</f>
        <v>0</v>
      </c>
      <c r="S37" s="90">
        <f>S23-'Table 5.7'!S21</f>
        <v>0</v>
      </c>
    </row>
    <row r="38" spans="1:19" x14ac:dyDescent="0.25">
      <c r="A38" s="15"/>
      <c r="B38" s="15"/>
      <c r="C38" s="15"/>
      <c r="D38" s="15"/>
      <c r="E38" s="32"/>
      <c r="F38" s="32"/>
      <c r="G38" s="32"/>
    </row>
    <row r="39" spans="1:19" x14ac:dyDescent="0.25">
      <c r="A39" s="31" t="s">
        <v>27</v>
      </c>
      <c r="C39" s="24"/>
      <c r="E39" s="32"/>
      <c r="F39" s="32"/>
      <c r="G39" s="32"/>
    </row>
    <row r="40" spans="1:19" x14ac:dyDescent="0.25">
      <c r="A40" s="83" t="s">
        <v>80</v>
      </c>
      <c r="C40" s="24"/>
      <c r="E40" s="32"/>
      <c r="F40" s="32"/>
      <c r="G40" s="32"/>
    </row>
    <row r="41" spans="1:19" x14ac:dyDescent="0.25">
      <c r="A41" s="83" t="s">
        <v>97</v>
      </c>
      <c r="B41" s="32"/>
      <c r="C41" s="32"/>
      <c r="D41" s="32"/>
      <c r="E41" s="32"/>
      <c r="F41" s="32"/>
      <c r="G41" s="32"/>
    </row>
    <row r="42" spans="1:19" x14ac:dyDescent="0.25">
      <c r="A42" s="82"/>
      <c r="B42" s="32"/>
      <c r="C42" s="32"/>
      <c r="D42" s="32"/>
      <c r="E42" s="32"/>
      <c r="F42" s="32"/>
      <c r="G42" s="32"/>
    </row>
    <row r="43" spans="1:19" x14ac:dyDescent="0.25">
      <c r="A43" s="82"/>
      <c r="B43" s="32"/>
      <c r="C43" s="32"/>
      <c r="D43" s="32"/>
      <c r="E43" s="32"/>
      <c r="F43" s="32"/>
      <c r="G43" s="32"/>
    </row>
    <row r="44" spans="1:19" x14ac:dyDescent="0.25">
      <c r="A44" s="32"/>
      <c r="B44" s="32"/>
      <c r="C44" s="32"/>
      <c r="D44" s="32"/>
      <c r="E44" s="32"/>
      <c r="F44" s="32"/>
      <c r="G44" s="32"/>
    </row>
    <row r="45" spans="1:19" x14ac:dyDescent="0.25">
      <c r="A45" s="32"/>
      <c r="B45" s="32"/>
      <c r="C45" s="32"/>
      <c r="D45" s="32"/>
      <c r="E45" s="32"/>
      <c r="F45" s="32"/>
      <c r="G45" s="32"/>
    </row>
    <row r="46" spans="1:19" x14ac:dyDescent="0.25">
      <c r="A46" s="32"/>
      <c r="B46" s="32"/>
      <c r="C46" s="32"/>
      <c r="D46" s="32"/>
      <c r="E46" s="32"/>
      <c r="F46" s="32"/>
      <c r="G46" s="32"/>
    </row>
    <row r="47" spans="1:19" x14ac:dyDescent="0.25">
      <c r="A47" s="32"/>
      <c r="B47" s="32"/>
      <c r="C47" s="32"/>
      <c r="D47" s="32"/>
      <c r="E47" s="32"/>
      <c r="F47" s="32"/>
      <c r="G47" s="32"/>
    </row>
    <row r="48" spans="1:19" x14ac:dyDescent="0.25">
      <c r="A48" s="32"/>
      <c r="B48" s="32"/>
      <c r="C48" s="32"/>
      <c r="D48" s="32"/>
      <c r="E48" s="32"/>
      <c r="F48" s="32"/>
      <c r="G48" s="32"/>
    </row>
    <row r="49" spans="1:7" x14ac:dyDescent="0.25">
      <c r="A49" s="32"/>
      <c r="B49" s="32"/>
      <c r="C49" s="32"/>
      <c r="D49" s="32"/>
      <c r="E49" s="32"/>
      <c r="F49" s="32"/>
      <c r="G49" s="32"/>
    </row>
    <row r="50" spans="1:7" x14ac:dyDescent="0.25">
      <c r="A50" s="32"/>
      <c r="B50" s="32"/>
      <c r="C50" s="32"/>
      <c r="D50" s="32"/>
      <c r="E50" s="32"/>
      <c r="F50" s="32"/>
      <c r="G50" s="32"/>
    </row>
    <row r="51" spans="1:7" x14ac:dyDescent="0.25">
      <c r="A51" s="32"/>
      <c r="B51" s="32"/>
      <c r="C51" s="32"/>
      <c r="D51" s="32"/>
      <c r="E51" s="32"/>
      <c r="F51" s="32"/>
      <c r="G51" s="32"/>
    </row>
    <row r="52" spans="1:7" x14ac:dyDescent="0.25">
      <c r="A52" s="32"/>
      <c r="B52" s="32"/>
      <c r="C52" s="32"/>
      <c r="D52" s="32"/>
      <c r="E52" s="32"/>
      <c r="F52" s="32"/>
      <c r="G52" s="32"/>
    </row>
    <row r="53" spans="1:7" x14ac:dyDescent="0.25">
      <c r="A53" s="32"/>
      <c r="B53" s="32"/>
      <c r="C53" s="32"/>
      <c r="D53" s="32"/>
      <c r="E53" s="32"/>
      <c r="F53" s="32"/>
      <c r="G53" s="32"/>
    </row>
    <row r="54" spans="1:7" x14ac:dyDescent="0.25">
      <c r="A54" s="32"/>
      <c r="B54" s="32"/>
      <c r="C54" s="32"/>
      <c r="D54" s="32"/>
      <c r="E54" s="32"/>
      <c r="F54" s="32"/>
      <c r="G54" s="32"/>
    </row>
    <row r="55" spans="1:7" x14ac:dyDescent="0.25">
      <c r="A55" s="32"/>
      <c r="B55" s="32"/>
      <c r="C55" s="32"/>
      <c r="D55" s="32"/>
      <c r="E55" s="32"/>
      <c r="F55" s="32"/>
      <c r="G55" s="32"/>
    </row>
    <row r="56" spans="1:7" x14ac:dyDescent="0.25">
      <c r="A56" s="32"/>
      <c r="B56" s="32"/>
      <c r="C56" s="32"/>
      <c r="D56" s="32"/>
      <c r="E56" s="32"/>
      <c r="F56" s="32"/>
      <c r="G56" s="32"/>
    </row>
    <row r="57" spans="1:7" x14ac:dyDescent="0.25">
      <c r="A57" s="32"/>
      <c r="B57" s="32"/>
      <c r="C57" s="32"/>
      <c r="D57" s="32"/>
      <c r="E57" s="32"/>
      <c r="F57" s="32"/>
      <c r="G57" s="32"/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x14ac:dyDescent="0.25">
      <c r="A59" s="32"/>
      <c r="B59" s="32"/>
      <c r="C59" s="32"/>
      <c r="D59" s="32"/>
      <c r="E59" s="32"/>
      <c r="F59" s="32"/>
      <c r="G59" s="32"/>
    </row>
    <row r="60" spans="1:7" x14ac:dyDescent="0.25">
      <c r="A60" s="32"/>
      <c r="B60" s="32"/>
      <c r="C60" s="32"/>
      <c r="D60" s="32"/>
      <c r="E60" s="32"/>
      <c r="F60" s="32"/>
      <c r="G60" s="32"/>
    </row>
    <row r="61" spans="1:7" x14ac:dyDescent="0.25">
      <c r="A61" s="32"/>
      <c r="B61" s="32"/>
      <c r="C61" s="32"/>
      <c r="D61" s="32"/>
      <c r="E61" s="32"/>
      <c r="F61" s="32"/>
      <c r="G61" s="32"/>
    </row>
    <row r="62" spans="1:7" x14ac:dyDescent="0.25">
      <c r="A62" s="32"/>
      <c r="B62" s="32"/>
      <c r="C62" s="32"/>
      <c r="D62" s="32"/>
      <c r="E62" s="32"/>
      <c r="F62" s="32"/>
      <c r="G62" s="32"/>
    </row>
    <row r="63" spans="1:7" x14ac:dyDescent="0.25">
      <c r="A63" s="32"/>
      <c r="B63" s="32"/>
      <c r="C63" s="32"/>
      <c r="D63" s="32"/>
      <c r="E63" s="32"/>
      <c r="F63" s="32"/>
      <c r="G63" s="32"/>
    </row>
    <row r="64" spans="1:7" x14ac:dyDescent="0.25">
      <c r="A64" s="32"/>
      <c r="B64" s="32"/>
      <c r="C64" s="32"/>
      <c r="D64" s="32"/>
      <c r="E64" s="32"/>
      <c r="F64" s="32"/>
      <c r="G64" s="32"/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x14ac:dyDescent="0.25">
      <c r="A66" s="32"/>
      <c r="B66" s="32"/>
      <c r="C66" s="32"/>
      <c r="D66" s="32"/>
      <c r="E66" s="32"/>
      <c r="F66" s="32"/>
      <c r="G66" s="32"/>
    </row>
    <row r="67" spans="1:7" x14ac:dyDescent="0.25">
      <c r="A67" s="32"/>
      <c r="B67" s="32"/>
      <c r="C67" s="32"/>
      <c r="D67" s="32"/>
      <c r="E67" s="32"/>
      <c r="F67" s="32"/>
      <c r="G67" s="32"/>
    </row>
    <row r="68" spans="1:7" x14ac:dyDescent="0.25">
      <c r="A68" s="32"/>
      <c r="B68" s="32"/>
      <c r="C68" s="32"/>
      <c r="D68" s="32"/>
      <c r="E68" s="32"/>
      <c r="F68" s="32"/>
      <c r="G68" s="32"/>
    </row>
    <row r="69" spans="1:7" x14ac:dyDescent="0.25">
      <c r="A69" s="32"/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  <row r="75" spans="1:7" x14ac:dyDescent="0.25">
      <c r="A75" s="32"/>
      <c r="B75" s="32"/>
      <c r="C75" s="32"/>
      <c r="D75" s="32"/>
      <c r="E75" s="32"/>
      <c r="F75" s="32"/>
      <c r="G75" s="32"/>
    </row>
    <row r="76" spans="1:7" x14ac:dyDescent="0.25">
      <c r="A76" s="32"/>
      <c r="B76" s="32"/>
      <c r="C76" s="32"/>
      <c r="D76" s="32"/>
      <c r="E76" s="32"/>
      <c r="F76" s="32"/>
      <c r="G76" s="32"/>
    </row>
    <row r="77" spans="1:7" x14ac:dyDescent="0.25">
      <c r="A77" s="32"/>
      <c r="B77" s="32"/>
      <c r="C77" s="32"/>
      <c r="D77" s="32"/>
      <c r="E77" s="32"/>
      <c r="F77" s="32"/>
      <c r="G77" s="32"/>
    </row>
    <row r="78" spans="1:7" x14ac:dyDescent="0.25">
      <c r="A78" s="32"/>
      <c r="B78" s="32"/>
      <c r="C78" s="32"/>
      <c r="D78" s="32"/>
      <c r="E78" s="32"/>
      <c r="F78" s="32"/>
      <c r="G78" s="32"/>
    </row>
    <row r="79" spans="1:7" x14ac:dyDescent="0.25">
      <c r="A79" s="32"/>
      <c r="B79" s="32"/>
      <c r="C79" s="32"/>
      <c r="D79" s="32"/>
      <c r="E79" s="32"/>
      <c r="F79" s="32"/>
      <c r="G79" s="32"/>
    </row>
    <row r="80" spans="1:7" x14ac:dyDescent="0.25">
      <c r="A80" s="32"/>
      <c r="B80" s="32"/>
      <c r="C80" s="32"/>
      <c r="D80" s="32"/>
      <c r="E80" s="32"/>
      <c r="F80" s="32"/>
      <c r="G80" s="32"/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x14ac:dyDescent="0.25">
      <c r="A82" s="32"/>
      <c r="B82" s="32"/>
      <c r="C82" s="32"/>
      <c r="D82" s="32"/>
      <c r="E82" s="32"/>
      <c r="F82" s="32"/>
      <c r="G82" s="32"/>
    </row>
    <row r="83" spans="1:7" x14ac:dyDescent="0.25">
      <c r="A83" s="32"/>
      <c r="B83" s="32"/>
      <c r="C83" s="32"/>
      <c r="D83" s="32"/>
      <c r="E83" s="32"/>
      <c r="F83" s="32"/>
      <c r="G83" s="32"/>
    </row>
    <row r="84" spans="1:7" x14ac:dyDescent="0.25">
      <c r="A84" s="32"/>
      <c r="B84" s="32"/>
      <c r="C84" s="32"/>
      <c r="D84" s="32"/>
      <c r="E84" s="32"/>
      <c r="F84" s="32"/>
      <c r="G84" s="32"/>
    </row>
    <row r="85" spans="1:7" x14ac:dyDescent="0.25">
      <c r="A85" s="32"/>
      <c r="B85" s="32"/>
      <c r="C85" s="32"/>
      <c r="D85" s="32"/>
      <c r="E85" s="32"/>
      <c r="F85" s="32"/>
      <c r="G85" s="32"/>
    </row>
    <row r="86" spans="1:7" x14ac:dyDescent="0.25">
      <c r="A86" s="32"/>
      <c r="B86" s="32"/>
      <c r="C86" s="32"/>
      <c r="D86" s="32"/>
      <c r="E86" s="32"/>
      <c r="F86" s="32"/>
      <c r="G86" s="32"/>
    </row>
    <row r="87" spans="1:7" x14ac:dyDescent="0.25">
      <c r="A87" s="32"/>
      <c r="B87" s="32"/>
      <c r="C87" s="32"/>
      <c r="D87" s="32"/>
      <c r="E87" s="32"/>
      <c r="F87" s="32"/>
      <c r="G87" s="32"/>
    </row>
    <row r="88" spans="1:7" x14ac:dyDescent="0.25">
      <c r="A88" s="32"/>
      <c r="B88" s="32"/>
      <c r="C88" s="32"/>
      <c r="D88" s="32"/>
      <c r="E88" s="32"/>
      <c r="F88" s="32"/>
      <c r="G88" s="32"/>
    </row>
    <row r="89" spans="1:7" x14ac:dyDescent="0.25">
      <c r="A89" s="32"/>
      <c r="B89" s="32"/>
      <c r="C89" s="32"/>
      <c r="D89" s="32"/>
      <c r="E89" s="32"/>
      <c r="F89" s="32"/>
      <c r="G89" s="32"/>
    </row>
    <row r="90" spans="1:7" x14ac:dyDescent="0.25">
      <c r="A90" s="32"/>
      <c r="B90" s="32"/>
      <c r="C90" s="32"/>
      <c r="D90" s="32"/>
      <c r="E90" s="32"/>
      <c r="F90" s="32"/>
      <c r="G90" s="32"/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x14ac:dyDescent="0.25">
      <c r="A92" s="32"/>
      <c r="B92" s="32"/>
      <c r="C92" s="32"/>
      <c r="D92" s="32"/>
      <c r="E92" s="32"/>
      <c r="F92" s="32"/>
      <c r="G92" s="32"/>
    </row>
    <row r="93" spans="1:7" x14ac:dyDescent="0.25">
      <c r="A93" s="32"/>
      <c r="B93" s="32"/>
      <c r="C93" s="32"/>
      <c r="D93" s="32"/>
      <c r="E93" s="32"/>
      <c r="F93" s="32"/>
      <c r="G93" s="32"/>
    </row>
    <row r="94" spans="1:7" x14ac:dyDescent="0.25">
      <c r="A94" s="32"/>
      <c r="B94" s="32"/>
      <c r="C94" s="32"/>
      <c r="D94" s="32"/>
      <c r="E94" s="32"/>
      <c r="F94" s="32"/>
      <c r="G94" s="32"/>
    </row>
    <row r="95" spans="1:7" x14ac:dyDescent="0.25">
      <c r="A95" s="32"/>
      <c r="B95" s="32"/>
      <c r="C95" s="32"/>
      <c r="D95" s="32"/>
      <c r="E95" s="32"/>
      <c r="F95" s="32"/>
      <c r="G95" s="32"/>
    </row>
    <row r="96" spans="1:7" x14ac:dyDescent="0.25">
      <c r="A96" s="32"/>
      <c r="B96" s="32"/>
      <c r="C96" s="32"/>
      <c r="D96" s="32"/>
      <c r="E96" s="32"/>
      <c r="F96" s="32"/>
      <c r="G96" s="32"/>
    </row>
    <row r="97" spans="1:7" x14ac:dyDescent="0.25">
      <c r="A97" s="32"/>
      <c r="B97" s="32"/>
      <c r="C97" s="32"/>
      <c r="D97" s="32"/>
      <c r="E97" s="32"/>
      <c r="F97" s="32"/>
      <c r="G97" s="32"/>
    </row>
    <row r="98" spans="1:7" x14ac:dyDescent="0.25">
      <c r="A98" s="32"/>
      <c r="B98" s="32"/>
      <c r="C98" s="32"/>
      <c r="D98" s="32"/>
      <c r="E98" s="32"/>
      <c r="F98" s="32"/>
      <c r="G98" s="32"/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x14ac:dyDescent="0.25">
      <c r="A100" s="32"/>
      <c r="B100" s="32"/>
      <c r="C100" s="32"/>
      <c r="D100" s="32"/>
      <c r="E100" s="32"/>
      <c r="F100" s="32"/>
      <c r="G100" s="32"/>
    </row>
    <row r="101" spans="1:7" x14ac:dyDescent="0.25">
      <c r="A101" s="32"/>
      <c r="B101" s="32"/>
      <c r="C101" s="32"/>
      <c r="D101" s="32"/>
      <c r="E101" s="32"/>
      <c r="F101" s="32"/>
      <c r="G101" s="32"/>
    </row>
    <row r="102" spans="1:7" x14ac:dyDescent="0.25">
      <c r="A102" s="32"/>
      <c r="B102" s="32"/>
      <c r="C102" s="32"/>
      <c r="D102" s="32"/>
      <c r="E102" s="32"/>
      <c r="F102" s="32"/>
      <c r="G102" s="32"/>
    </row>
    <row r="103" spans="1:7" x14ac:dyDescent="0.25">
      <c r="A103" s="32"/>
      <c r="B103" s="32"/>
      <c r="C103" s="32"/>
      <c r="D103" s="32"/>
      <c r="E103" s="32"/>
      <c r="F103" s="32"/>
      <c r="G103" s="32"/>
    </row>
    <row r="104" spans="1:7" x14ac:dyDescent="0.25">
      <c r="A104" s="32"/>
      <c r="B104" s="32"/>
      <c r="C104" s="32"/>
      <c r="D104" s="32"/>
      <c r="E104" s="32"/>
      <c r="F104" s="32"/>
      <c r="G104" s="32"/>
    </row>
    <row r="105" spans="1:7" x14ac:dyDescent="0.25">
      <c r="A105" s="32"/>
      <c r="B105" s="32"/>
      <c r="C105" s="32"/>
      <c r="D105" s="32"/>
      <c r="E105" s="32"/>
      <c r="F105" s="32"/>
      <c r="G105" s="32"/>
    </row>
    <row r="106" spans="1:7" x14ac:dyDescent="0.25">
      <c r="A106" s="32"/>
      <c r="B106" s="32"/>
      <c r="C106" s="32"/>
      <c r="D106" s="32"/>
      <c r="E106" s="32"/>
      <c r="F106" s="32"/>
      <c r="G106" s="32"/>
    </row>
    <row r="107" spans="1:7" x14ac:dyDescent="0.25">
      <c r="A107" s="32"/>
      <c r="B107" s="32"/>
      <c r="C107" s="32"/>
      <c r="D107" s="32"/>
      <c r="E107" s="32"/>
      <c r="F107" s="32"/>
      <c r="G107" s="32"/>
    </row>
    <row r="108" spans="1:7" x14ac:dyDescent="0.25">
      <c r="A108" s="32"/>
      <c r="B108" s="32"/>
      <c r="C108" s="32"/>
      <c r="D108" s="32"/>
      <c r="E108" s="32"/>
      <c r="F108" s="32"/>
      <c r="G108" s="32"/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x14ac:dyDescent="0.25">
      <c r="A110" s="32"/>
      <c r="B110" s="32"/>
      <c r="C110" s="32"/>
      <c r="D110" s="32"/>
      <c r="E110" s="32"/>
      <c r="F110" s="32"/>
      <c r="G110" s="32"/>
    </row>
    <row r="111" spans="1:7" x14ac:dyDescent="0.25">
      <c r="A111" s="32"/>
      <c r="B111" s="32"/>
      <c r="C111" s="32"/>
      <c r="D111" s="32"/>
      <c r="E111" s="32"/>
      <c r="F111" s="32"/>
      <c r="G111" s="32"/>
    </row>
    <row r="112" spans="1:7" x14ac:dyDescent="0.25">
      <c r="A112" s="32"/>
      <c r="B112" s="32"/>
      <c r="C112" s="32"/>
      <c r="D112" s="32"/>
      <c r="E112" s="32"/>
      <c r="F112" s="32"/>
      <c r="G112" s="32"/>
    </row>
    <row r="113" spans="1:7" x14ac:dyDescent="0.25">
      <c r="A113" s="32"/>
      <c r="B113" s="32"/>
      <c r="C113" s="32"/>
      <c r="D113" s="32"/>
      <c r="E113" s="32"/>
      <c r="F113" s="32"/>
      <c r="G113" s="32"/>
    </row>
    <row r="114" spans="1:7" x14ac:dyDescent="0.25">
      <c r="A114" s="32"/>
      <c r="B114" s="32"/>
      <c r="C114" s="32"/>
      <c r="D114" s="32"/>
      <c r="E114" s="32"/>
      <c r="F114" s="32"/>
      <c r="G114" s="32"/>
    </row>
    <row r="115" spans="1:7" x14ac:dyDescent="0.25">
      <c r="A115" s="32"/>
      <c r="B115" s="32"/>
      <c r="C115" s="32"/>
      <c r="D115" s="32"/>
      <c r="E115" s="32"/>
      <c r="F115" s="32"/>
      <c r="G115" s="32"/>
    </row>
    <row r="116" spans="1:7" x14ac:dyDescent="0.25">
      <c r="A116" s="32"/>
      <c r="B116" s="32"/>
      <c r="C116" s="32"/>
      <c r="D116" s="32"/>
      <c r="E116" s="32"/>
      <c r="F116" s="32"/>
      <c r="G116" s="32"/>
    </row>
    <row r="117" spans="1:7" x14ac:dyDescent="0.25">
      <c r="A117" s="32"/>
      <c r="B117" s="32"/>
      <c r="C117" s="32"/>
      <c r="D117" s="32"/>
      <c r="E117" s="32"/>
      <c r="F117" s="32"/>
      <c r="G117" s="32"/>
    </row>
    <row r="118" spans="1:7" x14ac:dyDescent="0.25">
      <c r="A118" s="32"/>
      <c r="B118" s="32"/>
      <c r="C118" s="32"/>
      <c r="D118" s="32"/>
      <c r="E118" s="32"/>
      <c r="F118" s="32"/>
      <c r="G118" s="32"/>
    </row>
    <row r="119" spans="1:7" x14ac:dyDescent="0.25">
      <c r="A119" s="32"/>
      <c r="B119" s="32"/>
      <c r="C119" s="32"/>
      <c r="D119" s="32"/>
      <c r="E119" s="32"/>
      <c r="F119" s="32"/>
      <c r="G119" s="32"/>
    </row>
    <row r="120" spans="1:7" x14ac:dyDescent="0.25">
      <c r="A120" s="32"/>
      <c r="B120" s="32"/>
      <c r="C120" s="32"/>
      <c r="D120" s="32"/>
      <c r="E120" s="32"/>
      <c r="F120" s="32"/>
      <c r="G120" s="32"/>
    </row>
    <row r="121" spans="1:7" x14ac:dyDescent="0.25">
      <c r="A121" s="32"/>
      <c r="B121" s="32"/>
      <c r="C121" s="32"/>
      <c r="D121" s="32"/>
      <c r="E121" s="32"/>
      <c r="F121" s="32"/>
      <c r="G121" s="32"/>
    </row>
    <row r="122" spans="1:7" x14ac:dyDescent="0.25">
      <c r="A122" s="32"/>
      <c r="B122" s="32"/>
      <c r="C122" s="32"/>
      <c r="D122" s="32"/>
      <c r="E122" s="32"/>
      <c r="F122" s="32"/>
      <c r="G122" s="32"/>
    </row>
  </sheetData>
  <phoneticPr fontId="5" type="noConversion"/>
  <printOptions horizontalCentered="1"/>
  <pageMargins left="0.75" right="0.75" top="1" bottom="1" header="0.5" footer="0.5"/>
  <pageSetup scale="69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Table 5.9</vt:lpstr>
      <vt:lpstr>Table 5.10</vt:lpstr>
      <vt:lpstr>Table 5.11</vt:lpstr>
      <vt:lpstr>Table 5.12</vt:lpstr>
      <vt:lpstr>checksum</vt:lpstr>
    </vt:vector>
  </TitlesOfParts>
  <Company>Christensen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stcutting</dc:creator>
  <cp:lastModifiedBy>Sam Cutting</cp:lastModifiedBy>
  <cp:lastPrinted>2006-03-23T16:17:34Z</cp:lastPrinted>
  <dcterms:created xsi:type="dcterms:W3CDTF">2006-02-08T18:35:02Z</dcterms:created>
  <dcterms:modified xsi:type="dcterms:W3CDTF">2022-12-15T18:48:31Z</dcterms:modified>
</cp:coreProperties>
</file>